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2_03_0900_1_basil_11" sheetId="1" r:id="rId1"/>
  </sheets>
  <calcPr calcId="162913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P13" i="1" l="1"/>
  <c r="Q13" i="1" l="1"/>
  <c r="V13" i="1"/>
  <c r="CB13" i="1" s="1"/>
  <c r="X13" i="1"/>
  <c r="Y13" i="1"/>
  <c r="AH13" i="1"/>
  <c r="AJ13" i="1" s="1"/>
  <c r="BG13" i="1"/>
  <c r="E13" i="1" s="1"/>
  <c r="BI13" i="1"/>
  <c r="BJ13" i="1"/>
  <c r="BK13" i="1"/>
  <c r="BP13" i="1"/>
  <c r="BQ13" i="1" s="1"/>
  <c r="BS13" i="1"/>
  <c r="CA13" i="1"/>
  <c r="O13" i="1" s="1"/>
  <c r="CC13" i="1"/>
  <c r="CD13" i="1"/>
  <c r="CE13" i="1"/>
  <c r="Q14" i="1"/>
  <c r="V14" i="1"/>
  <c r="CB14" i="1" s="1"/>
  <c r="X14" i="1"/>
  <c r="Y14" i="1"/>
  <c r="AH14" i="1"/>
  <c r="AJ14" i="1" s="1"/>
  <c r="BG14" i="1"/>
  <c r="BH14" i="1" s="1"/>
  <c r="AD14" i="1" s="1"/>
  <c r="BI14" i="1"/>
  <c r="BJ14" i="1"/>
  <c r="BK14" i="1"/>
  <c r="BP14" i="1"/>
  <c r="BQ14" i="1" s="1"/>
  <c r="BS14" i="1"/>
  <c r="CA14" i="1"/>
  <c r="O14" i="1" s="1"/>
  <c r="CC14" i="1"/>
  <c r="P14" i="1" s="1"/>
  <c r="CD14" i="1"/>
  <c r="CE14" i="1"/>
  <c r="Q15" i="1"/>
  <c r="V15" i="1"/>
  <c r="CB15" i="1" s="1"/>
  <c r="X15" i="1"/>
  <c r="Y15" i="1"/>
  <c r="AH15" i="1"/>
  <c r="AJ15" i="1" s="1"/>
  <c r="BG15" i="1"/>
  <c r="E15" i="1" s="1"/>
  <c r="BI15" i="1"/>
  <c r="BJ15" i="1"/>
  <c r="BK15" i="1"/>
  <c r="BP15" i="1"/>
  <c r="BQ15" i="1" s="1"/>
  <c r="BS15" i="1"/>
  <c r="CA15" i="1"/>
  <c r="O15" i="1" s="1"/>
  <c r="CC15" i="1"/>
  <c r="P15" i="1" s="1"/>
  <c r="CD15" i="1"/>
  <c r="CE15" i="1"/>
  <c r="Q16" i="1"/>
  <c r="V16" i="1"/>
  <c r="CB16" i="1" s="1"/>
  <c r="X16" i="1"/>
  <c r="Y16" i="1"/>
  <c r="AH16" i="1"/>
  <c r="AJ16" i="1" s="1"/>
  <c r="BG16" i="1"/>
  <c r="BH16" i="1" s="1"/>
  <c r="BI16" i="1"/>
  <c r="BJ16" i="1"/>
  <c r="BK16" i="1"/>
  <c r="BP16" i="1"/>
  <c r="BQ16" i="1" s="1"/>
  <c r="BS16" i="1"/>
  <c r="CA16" i="1"/>
  <c r="O16" i="1" s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S17" i="1"/>
  <c r="CA17" i="1"/>
  <c r="O17" i="1" s="1"/>
  <c r="CC17" i="1"/>
  <c r="P17" i="1" s="1"/>
  <c r="CD17" i="1"/>
  <c r="CE17" i="1"/>
  <c r="Q18" i="1"/>
  <c r="V18" i="1"/>
  <c r="CB18" i="1" s="1"/>
  <c r="X18" i="1"/>
  <c r="Y18" i="1"/>
  <c r="AH18" i="1"/>
  <c r="AJ18" i="1" s="1"/>
  <c r="BG18" i="1"/>
  <c r="E18" i="1" s="1"/>
  <c r="BI18" i="1"/>
  <c r="BJ18" i="1"/>
  <c r="BK18" i="1"/>
  <c r="BP18" i="1"/>
  <c r="BQ18" i="1" s="1"/>
  <c r="BS18" i="1"/>
  <c r="CA18" i="1"/>
  <c r="O18" i="1" s="1"/>
  <c r="CC18" i="1"/>
  <c r="P18" i="1" s="1"/>
  <c r="CD18" i="1"/>
  <c r="CE18" i="1"/>
  <c r="Q19" i="1"/>
  <c r="V19" i="1"/>
  <c r="CB19" i="1" s="1"/>
  <c r="X19" i="1"/>
  <c r="Y19" i="1"/>
  <c r="AH19" i="1"/>
  <c r="AJ19" i="1" s="1"/>
  <c r="BG19" i="1"/>
  <c r="E19" i="1" s="1"/>
  <c r="BI19" i="1"/>
  <c r="BJ19" i="1"/>
  <c r="BK19" i="1"/>
  <c r="BP19" i="1"/>
  <c r="BQ19" i="1" s="1"/>
  <c r="BS19" i="1"/>
  <c r="CA19" i="1"/>
  <c r="O19" i="1" s="1"/>
  <c r="CC19" i="1"/>
  <c r="P19" i="1" s="1"/>
  <c r="CD19" i="1"/>
  <c r="CE19" i="1"/>
  <c r="Q20" i="1"/>
  <c r="V20" i="1"/>
  <c r="CB20" i="1" s="1"/>
  <c r="X20" i="1"/>
  <c r="Y20" i="1"/>
  <c r="AH20" i="1"/>
  <c r="AJ20" i="1" s="1"/>
  <c r="BG20" i="1"/>
  <c r="BH20" i="1" s="1"/>
  <c r="BI20" i="1"/>
  <c r="BJ20" i="1"/>
  <c r="BK20" i="1"/>
  <c r="BP20" i="1"/>
  <c r="BQ20" i="1" s="1"/>
  <c r="BS20" i="1"/>
  <c r="CA20" i="1"/>
  <c r="O20" i="1" s="1"/>
  <c r="CC20" i="1"/>
  <c r="P20" i="1" s="1"/>
  <c r="CD20" i="1"/>
  <c r="CE20" i="1"/>
  <c r="Q21" i="1"/>
  <c r="V21" i="1"/>
  <c r="CB21" i="1" s="1"/>
  <c r="X21" i="1"/>
  <c r="Y21" i="1"/>
  <c r="AH21" i="1"/>
  <c r="AJ21" i="1" s="1"/>
  <c r="BG21" i="1"/>
  <c r="E21" i="1" s="1"/>
  <c r="BI21" i="1"/>
  <c r="BJ21" i="1"/>
  <c r="BK21" i="1"/>
  <c r="BP21" i="1"/>
  <c r="BQ21" i="1" s="1"/>
  <c r="BS21" i="1"/>
  <c r="CA21" i="1"/>
  <c r="O21" i="1" s="1"/>
  <c r="CC21" i="1"/>
  <c r="P21" i="1" s="1"/>
  <c r="CD21" i="1"/>
  <c r="CE21" i="1"/>
  <c r="Q22" i="1"/>
  <c r="V22" i="1"/>
  <c r="CB22" i="1" s="1"/>
  <c r="X22" i="1"/>
  <c r="Y22" i="1"/>
  <c r="AH22" i="1"/>
  <c r="AJ22" i="1" s="1"/>
  <c r="BG22" i="1"/>
  <c r="E22" i="1" s="1"/>
  <c r="BI22" i="1"/>
  <c r="BJ22" i="1"/>
  <c r="BK22" i="1"/>
  <c r="BP22" i="1"/>
  <c r="BQ22" i="1" s="1"/>
  <c r="BS22" i="1"/>
  <c r="CA22" i="1"/>
  <c r="O22" i="1" s="1"/>
  <c r="CC22" i="1"/>
  <c r="P22" i="1" s="1"/>
  <c r="CD22" i="1"/>
  <c r="CE22" i="1"/>
  <c r="Q23" i="1"/>
  <c r="V23" i="1"/>
  <c r="CB23" i="1" s="1"/>
  <c r="X23" i="1"/>
  <c r="Y23" i="1"/>
  <c r="AH23" i="1"/>
  <c r="AJ23" i="1" s="1"/>
  <c r="BG23" i="1"/>
  <c r="BI23" i="1"/>
  <c r="BJ23" i="1"/>
  <c r="BK23" i="1"/>
  <c r="BP23" i="1"/>
  <c r="BQ23" i="1" s="1"/>
  <c r="BS23" i="1"/>
  <c r="CA23" i="1"/>
  <c r="O23" i="1" s="1"/>
  <c r="CC23" i="1"/>
  <c r="P23" i="1" s="1"/>
  <c r="CD23" i="1"/>
  <c r="CE23" i="1"/>
  <c r="Q24" i="1"/>
  <c r="V24" i="1"/>
  <c r="CB24" i="1" s="1"/>
  <c r="X24" i="1"/>
  <c r="Y24" i="1"/>
  <c r="AH24" i="1"/>
  <c r="AJ24" i="1" s="1"/>
  <c r="BG24" i="1"/>
  <c r="BH24" i="1" s="1"/>
  <c r="BI24" i="1"/>
  <c r="BJ24" i="1"/>
  <c r="BK24" i="1"/>
  <c r="BP24" i="1"/>
  <c r="BQ24" i="1" s="1"/>
  <c r="BS24" i="1"/>
  <c r="CA24" i="1"/>
  <c r="O24" i="1" s="1"/>
  <c r="CC24" i="1"/>
  <c r="P24" i="1" s="1"/>
  <c r="CD24" i="1"/>
  <c r="CE24" i="1"/>
  <c r="Q25" i="1"/>
  <c r="V25" i="1"/>
  <c r="CB25" i="1" s="1"/>
  <c r="X25" i="1"/>
  <c r="Y25" i="1"/>
  <c r="AH25" i="1"/>
  <c r="AJ25" i="1" s="1"/>
  <c r="BG25" i="1"/>
  <c r="E25" i="1" s="1"/>
  <c r="BI25" i="1"/>
  <c r="BJ25" i="1"/>
  <c r="BK25" i="1"/>
  <c r="BP25" i="1"/>
  <c r="BQ25" i="1" s="1"/>
  <c r="BS25" i="1"/>
  <c r="CA25" i="1"/>
  <c r="O25" i="1" s="1"/>
  <c r="CC25" i="1"/>
  <c r="P25" i="1" s="1"/>
  <c r="CD25" i="1"/>
  <c r="CE25" i="1"/>
  <c r="BT15" i="1" l="1"/>
  <c r="BT23" i="1"/>
  <c r="BT21" i="1"/>
  <c r="BT24" i="1"/>
  <c r="BT16" i="1"/>
  <c r="BH18" i="1"/>
  <c r="AD18" i="1" s="1"/>
  <c r="BT20" i="1"/>
  <c r="AC14" i="1"/>
  <c r="AC24" i="1"/>
  <c r="AC21" i="1"/>
  <c r="AC20" i="1"/>
  <c r="AC18" i="1"/>
  <c r="AC17" i="1"/>
  <c r="BT22" i="1"/>
  <c r="AC23" i="1"/>
  <c r="AC22" i="1"/>
  <c r="BH22" i="1"/>
  <c r="AD22" i="1" s="1"/>
  <c r="BT14" i="1"/>
  <c r="E14" i="1"/>
  <c r="W14" i="1" s="1"/>
  <c r="BT19" i="1"/>
  <c r="BT13" i="1"/>
  <c r="AC15" i="1"/>
  <c r="AC13" i="1"/>
  <c r="BT17" i="1"/>
  <c r="BY22" i="1"/>
  <c r="BT18" i="1"/>
  <c r="BL14" i="1"/>
  <c r="AF14" i="1" s="1"/>
  <c r="BM14" i="1" s="1"/>
  <c r="AE14" i="1" s="1"/>
  <c r="BL20" i="1"/>
  <c r="AF20" i="1" s="1"/>
  <c r="BM20" i="1" s="1"/>
  <c r="BN20" i="1" s="1"/>
  <c r="BO20" i="1" s="1"/>
  <c r="BR20" i="1" s="1"/>
  <c r="F20" i="1" s="1"/>
  <c r="BU20" i="1" s="1"/>
  <c r="AC19" i="1"/>
  <c r="AC25" i="1"/>
  <c r="AC16" i="1"/>
  <c r="BL22" i="1"/>
  <c r="AF22" i="1" s="1"/>
  <c r="BM22" i="1" s="1"/>
  <c r="AE22" i="1" s="1"/>
  <c r="BY17" i="1"/>
  <c r="W17" i="1"/>
  <c r="BY13" i="1"/>
  <c r="W13" i="1"/>
  <c r="BT25" i="1"/>
  <c r="W22" i="1"/>
  <c r="W19" i="1"/>
  <c r="BY19" i="1"/>
  <c r="BL24" i="1"/>
  <c r="AF24" i="1" s="1"/>
  <c r="BM24" i="1" s="1"/>
  <c r="E23" i="1"/>
  <c r="BH23" i="1"/>
  <c r="AD20" i="1"/>
  <c r="AD16" i="1"/>
  <c r="BL16" i="1"/>
  <c r="AF16" i="1" s="1"/>
  <c r="BM16" i="1" s="1"/>
  <c r="BY21" i="1"/>
  <c r="W21" i="1"/>
  <c r="W18" i="1"/>
  <c r="BY18" i="1"/>
  <c r="AD24" i="1"/>
  <c r="BY25" i="1"/>
  <c r="W25" i="1"/>
  <c r="W15" i="1"/>
  <c r="BY15" i="1"/>
  <c r="E24" i="1"/>
  <c r="E20" i="1"/>
  <c r="BH19" i="1"/>
  <c r="E16" i="1"/>
  <c r="BH15" i="1"/>
  <c r="BL15" i="1" s="1"/>
  <c r="AF15" i="1" s="1"/>
  <c r="BM15" i="1" s="1"/>
  <c r="BH25" i="1"/>
  <c r="BL25" i="1" s="1"/>
  <c r="AF25" i="1" s="1"/>
  <c r="BM25" i="1" s="1"/>
  <c r="BH21" i="1"/>
  <c r="BL21" i="1" s="1"/>
  <c r="AF21" i="1" s="1"/>
  <c r="BM21" i="1" s="1"/>
  <c r="BH17" i="1"/>
  <c r="BL17" i="1" s="1"/>
  <c r="AF17" i="1" s="1"/>
  <c r="BM17" i="1" s="1"/>
  <c r="BH13" i="1"/>
  <c r="BL13" i="1" s="1"/>
  <c r="AF13" i="1" s="1"/>
  <c r="BM13" i="1" s="1"/>
  <c r="BL18" i="1" l="1"/>
  <c r="AF18" i="1" s="1"/>
  <c r="BM18" i="1" s="1"/>
  <c r="BN18" i="1" s="1"/>
  <c r="BO18" i="1" s="1"/>
  <c r="BR18" i="1" s="1"/>
  <c r="F18" i="1" s="1"/>
  <c r="BU18" i="1" s="1"/>
  <c r="G18" i="1" s="1"/>
  <c r="BV18" i="1" s="1"/>
  <c r="BN14" i="1"/>
  <c r="BO14" i="1" s="1"/>
  <c r="BR14" i="1" s="1"/>
  <c r="F14" i="1" s="1"/>
  <c r="BU14" i="1" s="1"/>
  <c r="G14" i="1" s="1"/>
  <c r="BW14" i="1" s="1"/>
  <c r="BN22" i="1"/>
  <c r="BO22" i="1" s="1"/>
  <c r="BR22" i="1" s="1"/>
  <c r="F22" i="1" s="1"/>
  <c r="BU22" i="1" s="1"/>
  <c r="G22" i="1" s="1"/>
  <c r="BV22" i="1" s="1"/>
  <c r="BX20" i="1"/>
  <c r="AE20" i="1"/>
  <c r="BY14" i="1"/>
  <c r="BN13" i="1"/>
  <c r="BO13" i="1" s="1"/>
  <c r="BR13" i="1" s="1"/>
  <c r="F13" i="1" s="1"/>
  <c r="BU13" i="1" s="1"/>
  <c r="G13" i="1" s="1"/>
  <c r="AE13" i="1"/>
  <c r="BN21" i="1"/>
  <c r="BO21" i="1" s="1"/>
  <c r="BR21" i="1" s="1"/>
  <c r="F21" i="1" s="1"/>
  <c r="BU21" i="1" s="1"/>
  <c r="G21" i="1" s="1"/>
  <c r="AE21" i="1"/>
  <c r="AE15" i="1"/>
  <c r="BN15" i="1"/>
  <c r="BO15" i="1" s="1"/>
  <c r="BR15" i="1" s="1"/>
  <c r="F15" i="1" s="1"/>
  <c r="BU15" i="1" s="1"/>
  <c r="G15" i="1" s="1"/>
  <c r="AD19" i="1"/>
  <c r="W23" i="1"/>
  <c r="BY23" i="1"/>
  <c r="BY20" i="1"/>
  <c r="W20" i="1"/>
  <c r="AD23" i="1"/>
  <c r="AD13" i="1"/>
  <c r="AD17" i="1"/>
  <c r="BY24" i="1"/>
  <c r="W24" i="1"/>
  <c r="AE24" i="1"/>
  <c r="BN24" i="1"/>
  <c r="BO24" i="1" s="1"/>
  <c r="BR24" i="1" s="1"/>
  <c r="F24" i="1" s="1"/>
  <c r="AD21" i="1"/>
  <c r="AE16" i="1"/>
  <c r="BN16" i="1"/>
  <c r="BO16" i="1" s="1"/>
  <c r="BR16" i="1" s="1"/>
  <c r="F16" i="1" s="1"/>
  <c r="BU16" i="1" s="1"/>
  <c r="G16" i="1" s="1"/>
  <c r="BN25" i="1"/>
  <c r="BO25" i="1" s="1"/>
  <c r="BR25" i="1" s="1"/>
  <c r="F25" i="1" s="1"/>
  <c r="BU25" i="1" s="1"/>
  <c r="G25" i="1" s="1"/>
  <c r="AE25" i="1"/>
  <c r="AD25" i="1"/>
  <c r="BL23" i="1"/>
  <c r="AF23" i="1" s="1"/>
  <c r="BM23" i="1" s="1"/>
  <c r="AD15" i="1"/>
  <c r="G20" i="1"/>
  <c r="BN17" i="1"/>
  <c r="BO17" i="1" s="1"/>
  <c r="BR17" i="1" s="1"/>
  <c r="F17" i="1" s="1"/>
  <c r="BU17" i="1" s="1"/>
  <c r="G17" i="1" s="1"/>
  <c r="AE17" i="1"/>
  <c r="BY16" i="1"/>
  <c r="W16" i="1"/>
  <c r="BL19" i="1"/>
  <c r="AF19" i="1" s="1"/>
  <c r="BM19" i="1" s="1"/>
  <c r="BX18" i="1" l="1"/>
  <c r="BZ18" i="1" s="1"/>
  <c r="AE18" i="1"/>
  <c r="BZ20" i="1"/>
  <c r="BX22" i="1"/>
  <c r="BZ22" i="1" s="1"/>
  <c r="BV14" i="1"/>
  <c r="BX13" i="1"/>
  <c r="BZ13" i="1" s="1"/>
  <c r="BX14" i="1"/>
  <c r="BZ14" i="1" s="1"/>
  <c r="BX16" i="1"/>
  <c r="BZ16" i="1" s="1"/>
  <c r="BW22" i="1"/>
  <c r="BX21" i="1"/>
  <c r="BZ21" i="1" s="1"/>
  <c r="BW18" i="1"/>
  <c r="BV25" i="1"/>
  <c r="BW25" i="1"/>
  <c r="BX15" i="1"/>
  <c r="BZ15" i="1" s="1"/>
  <c r="BV16" i="1"/>
  <c r="BW16" i="1"/>
  <c r="BV17" i="1"/>
  <c r="BW17" i="1"/>
  <c r="BV15" i="1"/>
  <c r="BW15" i="1"/>
  <c r="BX25" i="1"/>
  <c r="BZ25" i="1" s="1"/>
  <c r="BX17" i="1"/>
  <c r="BZ17" i="1" s="1"/>
  <c r="BV21" i="1"/>
  <c r="BW21" i="1"/>
  <c r="BV20" i="1"/>
  <c r="BW20" i="1"/>
  <c r="AE19" i="1"/>
  <c r="BN19" i="1"/>
  <c r="BO19" i="1" s="1"/>
  <c r="BR19" i="1" s="1"/>
  <c r="F19" i="1" s="1"/>
  <c r="BU19" i="1" s="1"/>
  <c r="G19" i="1" s="1"/>
  <c r="BN23" i="1"/>
  <c r="BO23" i="1" s="1"/>
  <c r="BR23" i="1" s="1"/>
  <c r="F23" i="1" s="1"/>
  <c r="BU23" i="1" s="1"/>
  <c r="G23" i="1" s="1"/>
  <c r="AE23" i="1"/>
  <c r="BU24" i="1"/>
  <c r="G24" i="1" s="1"/>
  <c r="BX24" i="1"/>
  <c r="BZ24" i="1" s="1"/>
  <c r="BV13" i="1"/>
  <c r="BW13" i="1"/>
  <c r="BV23" i="1" l="1"/>
  <c r="BW23" i="1"/>
  <c r="BV24" i="1"/>
  <c r="BW24" i="1"/>
  <c r="BV19" i="1"/>
  <c r="BW19" i="1"/>
  <c r="BX19" i="1"/>
  <c r="BZ19" i="1" s="1"/>
  <c r="BX23" i="1"/>
  <c r="BZ23" i="1" s="1"/>
</calcChain>
</file>

<file path=xl/sharedStrings.xml><?xml version="1.0" encoding="utf-8"?>
<sst xmlns="http://schemas.openxmlformats.org/spreadsheetml/2006/main" count="193" uniqueCount="112">
  <si>
    <t>OPEN 6.3.4</t>
  </si>
  <si>
    <t>Mon Feb  3 2020 03:41:19</t>
  </si>
  <si>
    <t>Unit=</t>
  </si>
  <si>
    <t>PSC-0223</t>
  </si>
  <si>
    <t>LCF=</t>
  </si>
  <si>
    <t>LCF-2124</t>
  </si>
  <si>
    <t>LCFCals=</t>
  </si>
  <si>
    <t>LightSource=</t>
  </si>
  <si>
    <t>6400-40 Fluorometer</t>
  </si>
  <si>
    <t>A/D AvgTime=</t>
  </si>
  <si>
    <t>Config=</t>
  </si>
  <si>
    <t>/User/Configs/UserPrefs/LCF2124.xml</t>
  </si>
  <si>
    <t>Remark=</t>
  </si>
  <si>
    <t>sin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</si>
  <si>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</si>
  <si>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</si>
  <si>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</si>
  <si>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</si>
  <si>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</si>
  <si>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</si>
  <si>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</si>
  <si>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</si>
  <si>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</si>
  <si>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</si>
  <si>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</si>
  <si>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</si>
  <si>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</si>
  <si>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</si>
  <si>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</si>
  <si>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</si>
  <si>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</si>
  <si>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</si>
  <si>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</si>
  <si>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</si>
  <si>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</si>
  <si>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</si>
  <si>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</si>
  <si>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</si>
  <si>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</si>
  <si>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</si>
  <si>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</si>
  <si>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</si>
  <si>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</si>
  <si>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</si>
  <si>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</si>
  <si>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</si>
  <si>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</si>
  <si>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</si>
  <si>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</si>
  <si>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</si>
  <si>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</si>
  <si>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</si>
  <si>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</si>
  <si>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</si>
  <si>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</si>
  <si>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</si>
  <si>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</si>
  <si>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</si>
  <si>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</si>
  <si>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</si>
  <si>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</si>
  <si>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</si>
  <si>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</si>
  <si>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</si>
  <si>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</si>
  <si>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</si>
  <si>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</si>
  <si>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</si>
  <si>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</si>
  <si>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</si>
  <si>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</si>
  <si>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</si>
  <si>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</si>
  <si>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</si>
  <si>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</si>
  <si>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</si>
  <si>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</si>
  <si>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</si>
  <si>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</si>
  <si>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</si>
  <si>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</si>
  <si>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</si>
  <si>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</si>
  <si>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</si>
  <si>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</si>
  <si>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</si>
  <si>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</si>
  <si>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</si>
  <si>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</si>
  <si>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</si>
  <si>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</si>
  <si>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</si>
  <si>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</si>
  <si>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</si>
  <si>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</si>
  <si>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</si>
  <si>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03:42:08</t>
  </si>
  <si>
    <t>03:57:48</t>
  </si>
  <si>
    <t>03:59:22</t>
  </si>
  <si>
    <t>04:01:11</t>
  </si>
  <si>
    <t>04:02:46</t>
  </si>
  <si>
    <t>04:04:50</t>
  </si>
  <si>
    <t>04:06:24</t>
  </si>
  <si>
    <t>04:07:47</t>
  </si>
  <si>
    <t>04:09:11</t>
  </si>
  <si>
    <t>04:10:44</t>
  </si>
  <si>
    <t>04:12:07</t>
  </si>
  <si>
    <t>04:13:54</t>
  </si>
  <si>
    <t>04:59:21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</si>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</sst>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tabSelected="1" topLeftCell="A11" workbookViewId="0">
      <selection activeCell="J25" sqref="J13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-1.9199999570846558</v>
      </c>
      <c r="C5" s="1">
        <v>-0.30000001192092896</v>
      </c>
      <c r="D5" s="1">
        <v>-2940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105.49999272916466</v>
      </c>
      <c r="D13" s="1">
        <v>0</v>
      </c>
      <c r="E13">
        <f t="shared" ref="E13:E25" si="0">(AN13-AO13*(1000-AP13)/(1000-AQ13))*BG13</f>
        <v>-2.2388346039604268</v>
      </c>
      <c r="F13">
        <f t="shared" ref="F13:F25" si="1">IF(BR13&lt;&gt;0,1/(1/BR13-1/AJ13),0)</f>
        <v>9.4046487597905251E-2</v>
      </c>
      <c r="G13">
        <f t="shared" ref="G13:G25" si="2">((BU13-BH13/2)*AO13-E13)/(BU13+BH13/2)</f>
        <v>430.64371490030197</v>
      </c>
      <c r="H13" s="1">
        <v>0</v>
      </c>
      <c r="I13" s="1">
        <v>0</v>
      </c>
      <c r="J13" s="1">
        <v>350.17218017578125</v>
      </c>
      <c r="K13" s="1">
        <v>1942.1405029296875</v>
      </c>
      <c r="L13" s="1">
        <v>0</v>
      </c>
      <c r="M13" s="1">
        <v>0</v>
      </c>
      <c r="N13" s="1">
        <v>0</v>
      </c>
      <c r="O13">
        <f>CA13/K13</f>
        <v>0.81969781298132027</v>
      </c>
      <c r="P13" t="e">
        <f>CC13/M13</f>
        <v>#DIV/0!</v>
      </c>
      <c r="Q13" t="e">
        <f t="shared" ref="Q13:Q25" si="3">(M13-N13)/M13</f>
        <v>#DIV/0!</v>
      </c>
      <c r="R13" s="1">
        <v>-1</v>
      </c>
      <c r="S13" s="1">
        <v>0.87</v>
      </c>
      <c r="T13" s="1">
        <v>0.92</v>
      </c>
      <c r="U13" s="1">
        <v>0</v>
      </c>
      <c r="V13">
        <f t="shared" ref="V13:V25" si="4">(U13*T13+(100-U13)*S13)/100</f>
        <v>0.87</v>
      </c>
      <c r="W13" t="e">
        <f t="shared" ref="W13:W25" si="5">(E13-R13)/CB13</f>
        <v>#DIV/0!</v>
      </c>
      <c r="X13" t="e">
        <f t="shared" ref="X13:X25" si="6">(M13-N13)/(M13-L13)</f>
        <v>#DIV/0!</v>
      </c>
      <c r="Y13">
        <f t="shared" ref="Y13:Y25" si="7">(K13-M13)/(K13-L13)</f>
        <v>1</v>
      </c>
      <c r="Z13" t="e">
        <f t="shared" ref="Z13:Z24" si="8">($K$25-M13)/M13</f>
        <v>#DIV/0!</v>
      </c>
      <c r="AA13" s="1">
        <v>0</v>
      </c>
      <c r="AB13" s="1">
        <v>0.5</v>
      </c>
      <c r="AC13" t="e">
        <f t="shared" ref="AC13:AC25" si="9">Q13*AB13*V13*AA13</f>
        <v>#DIV/0!</v>
      </c>
      <c r="AD13">
        <f t="shared" ref="AD13:AD25" si="10">BH13*1000</f>
        <v>1.2202735513035736</v>
      </c>
      <c r="AE13">
        <f t="shared" ref="AE13:AE25" si="11">(BM13-BS13)</f>
        <v>1.2982201377267775</v>
      </c>
      <c r="AF13">
        <f t="shared" ref="AF13:AF25" si="12">(AL13+BL13*D13)</f>
        <v>22.496053695678711</v>
      </c>
      <c r="AG13" s="1">
        <v>2</v>
      </c>
      <c r="AH13">
        <f t="shared" ref="AH13:AH25" si="13">(AG13*BA13+BB13)</f>
        <v>4.644859790802002</v>
      </c>
      <c r="AI13" s="1">
        <v>1</v>
      </c>
      <c r="AJ13">
        <f t="shared" ref="AJ13:AJ25" si="14">AH13*(AI13+1)*(AI13+1)/(AI13*AI13+1)</f>
        <v>9.2897195816040039</v>
      </c>
      <c r="AK13" s="1">
        <v>22.720163345336914</v>
      </c>
      <c r="AL13" s="1">
        <v>22.496053695678711</v>
      </c>
      <c r="AM13" s="1">
        <v>23.015243530273438</v>
      </c>
      <c r="AN13" s="1">
        <v>400.26358032226563</v>
      </c>
      <c r="AO13" s="1">
        <v>400.9312744140625</v>
      </c>
      <c r="AP13" s="1">
        <v>13.745779037475586</v>
      </c>
      <c r="AQ13" s="1">
        <v>14.204855918884277</v>
      </c>
      <c r="AR13" s="1">
        <v>50.145961761474609</v>
      </c>
      <c r="AS13" s="1">
        <v>51.820720672607422</v>
      </c>
      <c r="AT13" s="1">
        <v>524.0689697265625</v>
      </c>
      <c r="AU13" s="1">
        <v>0</v>
      </c>
      <c r="AV13" s="1">
        <v>0.17196294665336609</v>
      </c>
      <c r="AW13" s="1">
        <v>101.13681030273438</v>
      </c>
      <c r="AX13" s="1">
        <v>-4.0371440351009369E-2</v>
      </c>
      <c r="AY13" s="1">
        <v>-3.3112518489360809E-2</v>
      </c>
      <c r="AZ13" s="1">
        <v>0.75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5">AT13*0.000001/(AG13*0.0001)</f>
        <v>2.6203448486328123</v>
      </c>
      <c r="BH13">
        <f t="shared" ref="BH13:BH25" si="16">(AQ13-AP13)/(1000-AQ13)*BG13</f>
        <v>1.2202735513035736E-3</v>
      </c>
      <c r="BI13">
        <f t="shared" ref="BI13:BI25" si="17">(AL13+273.15)</f>
        <v>295.64605369567869</v>
      </c>
      <c r="BJ13">
        <f t="shared" ref="BJ13:BJ25" si="18">(AK13+273.15)</f>
        <v>295.87016334533689</v>
      </c>
      <c r="BK13">
        <f t="shared" ref="BK13:BK25" si="19">(AU13*BC13+AV13*BD13)*BE13</f>
        <v>0</v>
      </c>
      <c r="BL13">
        <f t="shared" ref="BL13:BL25" si="20">((BK13+0.00000010773*(BJ13^4-BI13^4))-BH13*44100)/(AH13*51.4+0.00000043092*BI13^3)</f>
        <v>-0.20535997628324359</v>
      </c>
      <c r="BM13">
        <f t="shared" ref="BM13:BM25" si="21">0.61365*EXP(17.502*AF13/(240.97+AF13))</f>
        <v>2.7348539561726501</v>
      </c>
      <c r="BN13">
        <f t="shared" ref="BN13:BN25" si="22">BM13*1000/AW13</f>
        <v>27.041133173830275</v>
      </c>
      <c r="BO13">
        <f t="shared" ref="BO13:BO25" si="23">(BN13-AQ13)</f>
        <v>12.836277254945998</v>
      </c>
      <c r="BP13">
        <f t="shared" ref="BP13:BP25" si="24">IF(D13,AL13,(AK13+AL13)/2)</f>
        <v>22.608108520507813</v>
      </c>
      <c r="BQ13">
        <f t="shared" ref="BQ13:BQ25" si="25">0.61365*EXP(17.502*BP13/(240.97+BP13))</f>
        <v>2.7535289275194654</v>
      </c>
      <c r="BR13">
        <f t="shared" ref="BR13:BR25" si="26">IF(BO13&lt;&gt;0,(1000-(BN13+AQ13)/2)/BO13*BH13,0)</f>
        <v>9.3103929805620558E-2</v>
      </c>
      <c r="BS13">
        <f t="shared" ref="BS13:BS25" si="27">AQ13*AW13/1000</f>
        <v>1.4366338184458727</v>
      </c>
      <c r="BT13">
        <f t="shared" ref="BT13:BT25" si="28">(BQ13-BS13)</f>
        <v>1.3168951090735928</v>
      </c>
      <c r="BU13">
        <f t="shared" ref="BU13:BU25" si="29">1/(1.6/F13+1.37/AJ13)</f>
        <v>5.8273911295484766E-2</v>
      </c>
      <c r="BV13">
        <f t="shared" ref="BV13:BV25" si="30">G13*AW13*0.001</f>
        <v>43.553931701936662</v>
      </c>
      <c r="BW13">
        <f t="shared" ref="BW13:BW25" si="31">G13/AO13</f>
        <v>1.074108562694847</v>
      </c>
      <c r="BX13">
        <f t="shared" ref="BX13:BX25" si="32">(1-BH13*AW13/BM13/F13)*100</f>
        <v>52.016742191248589</v>
      </c>
      <c r="BY13">
        <f t="shared" ref="BY13:BY25" si="33">(AO13-E13/(AJ13/1.35))</f>
        <v>401.25662618478032</v>
      </c>
      <c r="BZ13">
        <f t="shared" ref="BZ13:BZ25" si="34">E13*BX13/100/BY13</f>
        <v>-2.9023042811865437E-3</v>
      </c>
      <c r="CA13">
        <f t="shared" ref="CA13:CA25" si="35">(K13-J13)</f>
        <v>1591.9683227539063</v>
      </c>
      <c r="CB13">
        <f t="shared" ref="CB13:CB25" si="36">AU13*V13</f>
        <v>0</v>
      </c>
      <c r="CC13">
        <f t="shared" ref="CC13:CC25" si="37">(M13-L13)</f>
        <v>0</v>
      </c>
      <c r="CD13">
        <f t="shared" ref="CD13:CD25" si="38">(M13-N13)/(M13-J13)</f>
        <v>0</v>
      </c>
      <c r="CE13">
        <f t="shared" ref="CE13:CE25" si="39">(K13-M13)/(K13-J13)</f>
        <v>1.2199617763562198</v>
      </c>
    </row>
    <row r="14" spans="1:83" x14ac:dyDescent="0.25">
      <c r="A14" s="1">
        <v>2</v>
      </c>
      <c r="B14" s="1" t="s">
        <v>97</v>
      </c>
      <c r="C14" s="1">
        <v>1065.500006926246</v>
      </c>
      <c r="D14" s="1">
        <v>0</v>
      </c>
      <c r="E14">
        <f t="shared" si="0"/>
        <v>15.475331591558374</v>
      </c>
      <c r="F14">
        <f t="shared" si="1"/>
        <v>0.15442880832741235</v>
      </c>
      <c r="G14">
        <f t="shared" si="2"/>
        <v>221.67703407393614</v>
      </c>
      <c r="H14" s="1">
        <v>1</v>
      </c>
      <c r="I14" s="1">
        <v>0</v>
      </c>
      <c r="J14" s="1">
        <v>350.17218017578125</v>
      </c>
      <c r="K14" s="1">
        <v>1942.1405029296875</v>
      </c>
      <c r="L14" s="1">
        <v>0</v>
      </c>
      <c r="M14" s="1">
        <v>618.2994384765625</v>
      </c>
      <c r="N14" s="1">
        <v>491.8167724609375</v>
      </c>
      <c r="O14">
        <f t="shared" ref="O14:O25" si="40">CA14/K14</f>
        <v>0.81969781298132027</v>
      </c>
      <c r="P14">
        <f t="shared" ref="P14:P25" si="41">CC14/M14</f>
        <v>1</v>
      </c>
      <c r="Q14">
        <f t="shared" si="3"/>
        <v>0.20456539039929841</v>
      </c>
      <c r="R14" s="1">
        <v>-1</v>
      </c>
      <c r="S14" s="1">
        <v>0.87</v>
      </c>
      <c r="T14" s="1">
        <v>0.92</v>
      </c>
      <c r="U14" s="1">
        <v>10.001535415649414</v>
      </c>
      <c r="V14">
        <f t="shared" si="4"/>
        <v>0.87500076770782476</v>
      </c>
      <c r="W14">
        <f t="shared" si="5"/>
        <v>1.4483795284781107E-2</v>
      </c>
      <c r="X14">
        <f t="shared" si="6"/>
        <v>0.20456539039929841</v>
      </c>
      <c r="Y14">
        <f t="shared" si="7"/>
        <v>0.68164021215567683</v>
      </c>
      <c r="Z14">
        <f t="shared" si="8"/>
        <v>2.1411002211403547</v>
      </c>
      <c r="AA14" s="1">
        <v>1300</v>
      </c>
      <c r="AB14" s="1">
        <v>0.5</v>
      </c>
      <c r="AC14">
        <f t="shared" si="9"/>
        <v>116.34666786979405</v>
      </c>
      <c r="AD14">
        <f t="shared" si="10"/>
        <v>2.7649568093321357</v>
      </c>
      <c r="AE14">
        <f t="shared" si="11"/>
        <v>1.7989421080452901</v>
      </c>
      <c r="AF14">
        <f t="shared" si="12"/>
        <v>25.304510116577148</v>
      </c>
      <c r="AG14" s="1">
        <v>2</v>
      </c>
      <c r="AH14">
        <f t="shared" si="13"/>
        <v>4.644859790802002</v>
      </c>
      <c r="AI14" s="1">
        <v>1</v>
      </c>
      <c r="AJ14">
        <f t="shared" si="14"/>
        <v>9.2897195816040039</v>
      </c>
      <c r="AK14" s="1">
        <v>22.867753982543945</v>
      </c>
      <c r="AL14" s="1">
        <v>25.304510116577148</v>
      </c>
      <c r="AM14" s="1">
        <v>23.019933700561523</v>
      </c>
      <c r="AN14" s="1">
        <v>399.86740112304688</v>
      </c>
      <c r="AO14" s="1">
        <v>393.22845458984375</v>
      </c>
      <c r="AP14" s="1">
        <v>13.130228996276855</v>
      </c>
      <c r="AQ14" s="1">
        <v>14.222770690917969</v>
      </c>
      <c r="AR14" s="1">
        <v>47.489418029785156</v>
      </c>
      <c r="AS14" s="1">
        <v>51.44091796875</v>
      </c>
      <c r="AT14" s="1">
        <v>498.952392578125</v>
      </c>
      <c r="AU14" s="1">
        <v>1300</v>
      </c>
      <c r="AV14" s="1">
        <v>9.161888062953949E-2</v>
      </c>
      <c r="AW14" s="1">
        <v>101.17024993896484</v>
      </c>
      <c r="AX14" s="1">
        <v>9.5372274518013E-2</v>
      </c>
      <c r="AY14" s="1">
        <v>-5.3329173475503922E-2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5"/>
        <v>2.4947619628906246</v>
      </c>
      <c r="BH14">
        <f t="shared" si="16"/>
        <v>2.7649568093321359E-3</v>
      </c>
      <c r="BI14">
        <f t="shared" si="17"/>
        <v>298.45451011657713</v>
      </c>
      <c r="BJ14">
        <f t="shared" si="18"/>
        <v>296.01775398254392</v>
      </c>
      <c r="BK14">
        <f t="shared" si="19"/>
        <v>207.99999535083771</v>
      </c>
      <c r="BL14">
        <f t="shared" si="20"/>
        <v>0.23377160765426147</v>
      </c>
      <c r="BM14">
        <f t="shared" si="21"/>
        <v>3.2378633736700446</v>
      </c>
      <c r="BN14">
        <f t="shared" si="22"/>
        <v>32.004105709172606</v>
      </c>
      <c r="BO14">
        <f t="shared" si="23"/>
        <v>17.781335018254637</v>
      </c>
      <c r="BP14">
        <f t="shared" si="24"/>
        <v>24.086132049560547</v>
      </c>
      <c r="BQ14">
        <f t="shared" si="25"/>
        <v>3.0105054158859588</v>
      </c>
      <c r="BR14">
        <f t="shared" si="26"/>
        <v>0.15190361962253665</v>
      </c>
      <c r="BS14">
        <f t="shared" si="27"/>
        <v>1.4389212656247545</v>
      </c>
      <c r="BT14">
        <f t="shared" si="28"/>
        <v>1.5715841502612042</v>
      </c>
      <c r="BU14">
        <f t="shared" si="29"/>
        <v>9.5163450710295139E-2</v>
      </c>
      <c r="BV14">
        <f t="shared" si="30"/>
        <v>22.427120942988545</v>
      </c>
      <c r="BW14">
        <f t="shared" si="31"/>
        <v>0.56373599490697079</v>
      </c>
      <c r="BX14">
        <f t="shared" si="32"/>
        <v>44.05589435931806</v>
      </c>
      <c r="BY14">
        <f t="shared" si="33"/>
        <v>390.97954950018158</v>
      </c>
      <c r="BZ14">
        <f t="shared" si="34"/>
        <v>1.7437729790335147E-2</v>
      </c>
      <c r="CA14">
        <f t="shared" si="35"/>
        <v>1591.9683227539063</v>
      </c>
      <c r="CB14">
        <f t="shared" si="36"/>
        <v>1137.5009980201721</v>
      </c>
      <c r="CC14">
        <f t="shared" si="37"/>
        <v>618.2994384765625</v>
      </c>
      <c r="CD14">
        <f t="shared" si="38"/>
        <v>0.47172624975614597</v>
      </c>
      <c r="CE14">
        <f t="shared" si="39"/>
        <v>0.83157500405727003</v>
      </c>
    </row>
    <row r="15" spans="1:83" x14ac:dyDescent="0.25">
      <c r="A15" s="1">
        <v>3</v>
      </c>
      <c r="B15" s="1" t="s">
        <v>98</v>
      </c>
      <c r="C15" s="1">
        <v>1159.500006926246</v>
      </c>
      <c r="D15" s="1">
        <v>0</v>
      </c>
      <c r="E15">
        <f t="shared" si="0"/>
        <v>15.560399971933029</v>
      </c>
      <c r="F15">
        <f t="shared" si="1"/>
        <v>0.16845720111883339</v>
      </c>
      <c r="G15">
        <f t="shared" si="2"/>
        <v>234.68377801729611</v>
      </c>
      <c r="H15" s="1">
        <v>2</v>
      </c>
      <c r="I15" s="1">
        <v>0</v>
      </c>
      <c r="J15" s="1">
        <v>350.17218017578125</v>
      </c>
      <c r="K15" s="1">
        <v>1942.1405029296875</v>
      </c>
      <c r="L15" s="1">
        <v>0</v>
      </c>
      <c r="M15" s="1">
        <v>646.81072998046875</v>
      </c>
      <c r="N15" s="1">
        <v>489.3470458984375</v>
      </c>
      <c r="O15">
        <f t="shared" si="40"/>
        <v>0.81969781298132027</v>
      </c>
      <c r="P15">
        <f t="shared" si="41"/>
        <v>1</v>
      </c>
      <c r="Q15">
        <f t="shared" si="3"/>
        <v>0.24344630783534785</v>
      </c>
      <c r="R15" s="1">
        <v>-1</v>
      </c>
      <c r="S15" s="1">
        <v>0.87</v>
      </c>
      <c r="T15" s="1">
        <v>0.92</v>
      </c>
      <c r="U15" s="1">
        <v>9.7266387939453125</v>
      </c>
      <c r="V15">
        <f t="shared" si="4"/>
        <v>0.87486331939697271</v>
      </c>
      <c r="W15">
        <f t="shared" si="5"/>
        <v>1.72082984068537E-2</v>
      </c>
      <c r="X15">
        <f t="shared" si="6"/>
        <v>0.24344630783534785</v>
      </c>
      <c r="Y15">
        <f t="shared" si="7"/>
        <v>0.66695986773111149</v>
      </c>
      <c r="Z15">
        <f t="shared" si="8"/>
        <v>2.0026411327287859</v>
      </c>
      <c r="AA15" s="1">
        <v>1100</v>
      </c>
      <c r="AB15" s="1">
        <v>0.5</v>
      </c>
      <c r="AC15">
        <f t="shared" si="9"/>
        <v>117.14023473227331</v>
      </c>
      <c r="AD15">
        <f t="shared" si="10"/>
        <v>2.8120487499221709</v>
      </c>
      <c r="AE15">
        <f t="shared" si="11"/>
        <v>1.6807847973923375</v>
      </c>
      <c r="AF15">
        <f t="shared" si="12"/>
        <v>24.674646377563477</v>
      </c>
      <c r="AG15" s="1">
        <v>2</v>
      </c>
      <c r="AH15">
        <f t="shared" si="13"/>
        <v>4.644859790802002</v>
      </c>
      <c r="AI15" s="1">
        <v>1</v>
      </c>
      <c r="AJ15">
        <f t="shared" si="14"/>
        <v>9.2897195816040039</v>
      </c>
      <c r="AK15" s="1">
        <v>22.844982147216797</v>
      </c>
      <c r="AL15" s="1">
        <v>24.674646377563477</v>
      </c>
      <c r="AM15" s="1">
        <v>23.008754730224609</v>
      </c>
      <c r="AN15" s="1">
        <v>399.95376586914063</v>
      </c>
      <c r="AO15" s="1">
        <v>393.2869873046875</v>
      </c>
      <c r="AP15" s="1">
        <v>13.101784706115723</v>
      </c>
      <c r="AQ15" s="1">
        <v>14.210659980773926</v>
      </c>
      <c r="AR15" s="1">
        <v>47.453281402587891</v>
      </c>
      <c r="AS15" s="1">
        <v>51.469512939453125</v>
      </c>
      <c r="AT15" s="1">
        <v>499.98187255859375</v>
      </c>
      <c r="AU15" s="1">
        <v>1100</v>
      </c>
      <c r="AV15" s="1">
        <v>0.34674271941184998</v>
      </c>
      <c r="AW15" s="1">
        <v>101.17305755615234</v>
      </c>
      <c r="AX15" s="1">
        <v>0.13463924825191498</v>
      </c>
      <c r="AY15" s="1">
        <v>-5.2821438759565353E-2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5"/>
        <v>2.4999093627929687</v>
      </c>
      <c r="BH15">
        <f t="shared" si="16"/>
        <v>2.812048749922171E-3</v>
      </c>
      <c r="BI15">
        <f t="shared" si="17"/>
        <v>297.82464637756345</v>
      </c>
      <c r="BJ15">
        <f t="shared" si="18"/>
        <v>295.99498214721677</v>
      </c>
      <c r="BK15">
        <f t="shared" si="19"/>
        <v>175.99999606609344</v>
      </c>
      <c r="BL15">
        <f t="shared" si="20"/>
        <v>0.1253418644840166</v>
      </c>
      <c r="BM15">
        <f t="shared" si="21"/>
        <v>3.1185207175380887</v>
      </c>
      <c r="BN15">
        <f t="shared" si="22"/>
        <v>30.82362827482277</v>
      </c>
      <c r="BO15">
        <f t="shared" si="23"/>
        <v>16.612968294048844</v>
      </c>
      <c r="BP15">
        <f t="shared" si="24"/>
        <v>23.759814262390137</v>
      </c>
      <c r="BQ15">
        <f t="shared" si="25"/>
        <v>2.95203474281836</v>
      </c>
      <c r="BR15">
        <f t="shared" si="26"/>
        <v>0.16545685239828201</v>
      </c>
      <c r="BS15">
        <f t="shared" si="27"/>
        <v>1.4377359201457511</v>
      </c>
      <c r="BT15">
        <f t="shared" si="28"/>
        <v>1.5142988226726088</v>
      </c>
      <c r="BU15">
        <f t="shared" si="29"/>
        <v>0.10367597382561866</v>
      </c>
      <c r="BV15">
        <f t="shared" si="30"/>
        <v>23.743675380839182</v>
      </c>
      <c r="BW15">
        <f t="shared" si="31"/>
        <v>0.59672398424787387</v>
      </c>
      <c r="BX15">
        <f t="shared" si="32"/>
        <v>45.843635060990763</v>
      </c>
      <c r="BY15">
        <f t="shared" si="33"/>
        <v>391.02571991361276</v>
      </c>
      <c r="BZ15">
        <f t="shared" si="34"/>
        <v>1.8242925244762526E-2</v>
      </c>
      <c r="CA15">
        <f t="shared" si="35"/>
        <v>1591.9683227539063</v>
      </c>
      <c r="CB15">
        <f t="shared" si="36"/>
        <v>962.34965133666992</v>
      </c>
      <c r="CC15">
        <f t="shared" si="37"/>
        <v>646.81072998046875</v>
      </c>
      <c r="CD15">
        <f t="shared" si="38"/>
        <v>0.53082677280383261</v>
      </c>
      <c r="CE15">
        <f t="shared" si="39"/>
        <v>0.81366554499555632</v>
      </c>
    </row>
    <row r="16" spans="1:83" x14ac:dyDescent="0.25">
      <c r="A16" s="1">
        <v>4</v>
      </c>
      <c r="B16" s="1" t="s">
        <v>99</v>
      </c>
      <c r="C16" s="1">
        <v>1268.500006926246</v>
      </c>
      <c r="D16" s="1">
        <v>0</v>
      </c>
      <c r="E16">
        <f t="shared" si="0"/>
        <v>15.766802965159208</v>
      </c>
      <c r="F16">
        <f t="shared" si="1"/>
        <v>0.17845562727687966</v>
      </c>
      <c r="G16">
        <f t="shared" si="2"/>
        <v>241.47302008944433</v>
      </c>
      <c r="H16" s="1">
        <v>3</v>
      </c>
      <c r="I16" s="1">
        <v>0</v>
      </c>
      <c r="J16" s="1">
        <v>350.17218017578125</v>
      </c>
      <c r="K16" s="1">
        <v>1942.1405029296875</v>
      </c>
      <c r="L16" s="1">
        <v>0</v>
      </c>
      <c r="M16" s="1">
        <v>682.90771484375</v>
      </c>
      <c r="N16" s="1">
        <v>490.52230834960938</v>
      </c>
      <c r="O16">
        <f t="shared" si="40"/>
        <v>0.81969781298132027</v>
      </c>
      <c r="P16">
        <f t="shared" si="41"/>
        <v>1</v>
      </c>
      <c r="Q16">
        <f t="shared" si="3"/>
        <v>0.28171508728402433</v>
      </c>
      <c r="R16" s="1">
        <v>-1</v>
      </c>
      <c r="S16" s="1">
        <v>0.87</v>
      </c>
      <c r="T16" s="1">
        <v>0.92</v>
      </c>
      <c r="U16" s="1">
        <v>9.7491493225097656</v>
      </c>
      <c r="V16">
        <f t="shared" si="4"/>
        <v>0.87487457466125496</v>
      </c>
      <c r="W16">
        <f t="shared" si="5"/>
        <v>2.1294230752576658E-2</v>
      </c>
      <c r="X16">
        <f t="shared" si="6"/>
        <v>0.28171508728402433</v>
      </c>
      <c r="Y16">
        <f t="shared" si="7"/>
        <v>0.64837368160872255</v>
      </c>
      <c r="Z16">
        <f t="shared" si="8"/>
        <v>1.8439281922214794</v>
      </c>
      <c r="AA16" s="1">
        <v>900</v>
      </c>
      <c r="AB16" s="1">
        <v>0.5</v>
      </c>
      <c r="AC16">
        <f t="shared" si="9"/>
        <v>110.9094152234711</v>
      </c>
      <c r="AD16">
        <f t="shared" si="10"/>
        <v>2.824252483431656</v>
      </c>
      <c r="AE16">
        <f t="shared" si="11"/>
        <v>1.5959818405514237</v>
      </c>
      <c r="AF16">
        <f t="shared" si="12"/>
        <v>24.201147079467773</v>
      </c>
      <c r="AG16" s="1">
        <v>2</v>
      </c>
      <c r="AH16">
        <f t="shared" si="13"/>
        <v>4.644859790802002</v>
      </c>
      <c r="AI16" s="1">
        <v>1</v>
      </c>
      <c r="AJ16">
        <f t="shared" si="14"/>
        <v>9.2897195816040039</v>
      </c>
      <c r="AK16" s="1">
        <v>22.835542678833008</v>
      </c>
      <c r="AL16" s="1">
        <v>24.201147079467773</v>
      </c>
      <c r="AM16" s="1">
        <v>23.006589889526367</v>
      </c>
      <c r="AN16" s="1">
        <v>400.08935546875</v>
      </c>
      <c r="AO16" s="1">
        <v>393.32980346679688</v>
      </c>
      <c r="AP16" s="1">
        <v>13.071571350097656</v>
      </c>
      <c r="AQ16" s="1">
        <v>14.1866455078125</v>
      </c>
      <c r="AR16" s="1">
        <v>47.373123168945313</v>
      </c>
      <c r="AS16" s="1">
        <v>51.414302825927734</v>
      </c>
      <c r="AT16" s="1">
        <v>499.372314453125</v>
      </c>
      <c r="AU16" s="1">
        <v>900</v>
      </c>
      <c r="AV16" s="1">
        <v>0.32277432084083557</v>
      </c>
      <c r="AW16" s="1">
        <v>101.17771148681641</v>
      </c>
      <c r="AX16" s="1">
        <v>0.13906581699848175</v>
      </c>
      <c r="AY16" s="1">
        <v>-5.3398840129375458E-2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5"/>
        <v>2.4968615722656247</v>
      </c>
      <c r="BH16">
        <f t="shared" si="16"/>
        <v>2.824252483431656E-3</v>
      </c>
      <c r="BI16">
        <f t="shared" si="17"/>
        <v>297.35114707946775</v>
      </c>
      <c r="BJ16">
        <f t="shared" si="18"/>
        <v>295.98554267883299</v>
      </c>
      <c r="BK16">
        <f t="shared" si="19"/>
        <v>143.99999678134918</v>
      </c>
      <c r="BL16">
        <f t="shared" si="20"/>
        <v>1.6336241566147054E-2</v>
      </c>
      <c r="BM16">
        <f t="shared" si="21"/>
        <v>3.0313541667066168</v>
      </c>
      <c r="BN16">
        <f t="shared" si="22"/>
        <v>29.960691165678387</v>
      </c>
      <c r="BO16">
        <f t="shared" si="23"/>
        <v>15.774045657865887</v>
      </c>
      <c r="BP16">
        <f t="shared" si="24"/>
        <v>23.518344879150391</v>
      </c>
      <c r="BQ16">
        <f t="shared" si="25"/>
        <v>2.9094091631917975</v>
      </c>
      <c r="BR16">
        <f t="shared" si="26"/>
        <v>0.17509210577413925</v>
      </c>
      <c r="BS16">
        <f t="shared" si="27"/>
        <v>1.4353723261551932</v>
      </c>
      <c r="BT16">
        <f t="shared" si="28"/>
        <v>1.4740368370366044</v>
      </c>
      <c r="BU16">
        <f t="shared" si="29"/>
        <v>0.1097298673132792</v>
      </c>
      <c r="BV16">
        <f t="shared" si="30"/>
        <v>24.43168755846002</v>
      </c>
      <c r="BW16">
        <f t="shared" si="31"/>
        <v>0.61391996731777887</v>
      </c>
      <c r="BX16">
        <f t="shared" si="32"/>
        <v>47.177196851732404</v>
      </c>
      <c r="BY16">
        <f t="shared" si="33"/>
        <v>391.03854119391673</v>
      </c>
      <c r="BZ16">
        <f t="shared" si="34"/>
        <v>1.9022001384792545E-2</v>
      </c>
      <c r="CA16">
        <f t="shared" si="35"/>
        <v>1591.9683227539063</v>
      </c>
      <c r="CB16">
        <f t="shared" si="36"/>
        <v>787.38711719512946</v>
      </c>
      <c r="CC16">
        <f t="shared" si="37"/>
        <v>682.90771484375</v>
      </c>
      <c r="CD16">
        <f t="shared" si="38"/>
        <v>0.57819314876037753</v>
      </c>
      <c r="CE16">
        <f t="shared" si="39"/>
        <v>0.79099110835799935</v>
      </c>
    </row>
    <row r="17" spans="1:83" x14ac:dyDescent="0.25">
      <c r="A17" s="1">
        <v>5</v>
      </c>
      <c r="B17" s="1" t="s">
        <v>100</v>
      </c>
      <c r="C17" s="1">
        <v>1363.500006926246</v>
      </c>
      <c r="D17" s="1">
        <v>0</v>
      </c>
      <c r="E17">
        <f t="shared" si="0"/>
        <v>14.819083911104345</v>
      </c>
      <c r="F17">
        <f t="shared" si="1"/>
        <v>0.1924402328158144</v>
      </c>
      <c r="G17">
        <f t="shared" si="2"/>
        <v>260.81131763744582</v>
      </c>
      <c r="H17" s="1">
        <v>4</v>
      </c>
      <c r="I17" s="1">
        <v>0</v>
      </c>
      <c r="J17" s="1">
        <v>350.17218017578125</v>
      </c>
      <c r="K17" s="1">
        <v>1942.1405029296875</v>
      </c>
      <c r="L17" s="1">
        <v>0</v>
      </c>
      <c r="M17" s="1">
        <v>753.95306396484375</v>
      </c>
      <c r="N17" s="1">
        <v>494.80072021484375</v>
      </c>
      <c r="O17">
        <f t="shared" si="40"/>
        <v>0.81969781298132027</v>
      </c>
      <c r="P17">
        <f t="shared" si="41"/>
        <v>1</v>
      </c>
      <c r="Q17">
        <f t="shared" si="3"/>
        <v>0.34372477032878546</v>
      </c>
      <c r="R17" s="1">
        <v>-1</v>
      </c>
      <c r="S17" s="1">
        <v>0.87</v>
      </c>
      <c r="T17" s="1">
        <v>0.92</v>
      </c>
      <c r="U17" s="1">
        <v>9.7278585433959961</v>
      </c>
      <c r="V17">
        <f t="shared" si="4"/>
        <v>0.87486392927169798</v>
      </c>
      <c r="W17">
        <f t="shared" si="5"/>
        <v>2.5831092751064127E-2</v>
      </c>
      <c r="X17">
        <f t="shared" si="6"/>
        <v>0.34372477032878546</v>
      </c>
      <c r="Y17">
        <f t="shared" si="7"/>
        <v>0.61179272929660966</v>
      </c>
      <c r="Z17">
        <f t="shared" si="8"/>
        <v>1.5759435112796996</v>
      </c>
      <c r="AA17" s="1">
        <v>700</v>
      </c>
      <c r="AB17" s="1">
        <v>0.5</v>
      </c>
      <c r="AC17">
        <f t="shared" si="9"/>
        <v>105.24934110524862</v>
      </c>
      <c r="AD17">
        <f t="shared" si="10"/>
        <v>2.8205530275738733</v>
      </c>
      <c r="AE17">
        <f t="shared" si="11"/>
        <v>1.481064326645865</v>
      </c>
      <c r="AF17">
        <f t="shared" si="12"/>
        <v>23.539361953735352</v>
      </c>
      <c r="AG17" s="1">
        <v>2</v>
      </c>
      <c r="AH17">
        <f t="shared" si="13"/>
        <v>4.644859790802002</v>
      </c>
      <c r="AI17" s="1">
        <v>1</v>
      </c>
      <c r="AJ17">
        <f t="shared" si="14"/>
        <v>9.2897195816040039</v>
      </c>
      <c r="AK17" s="1">
        <v>22.830923080444336</v>
      </c>
      <c r="AL17" s="1">
        <v>23.539361953735352</v>
      </c>
      <c r="AM17" s="1">
        <v>23.029167175292969</v>
      </c>
      <c r="AN17" s="1">
        <v>400.4051513671875</v>
      </c>
      <c r="AO17" s="1">
        <v>394.02099609375</v>
      </c>
      <c r="AP17" s="1">
        <v>13.040160179138184</v>
      </c>
      <c r="AQ17" s="1">
        <v>14.154502868652344</v>
      </c>
      <c r="AR17" s="1">
        <v>47.269649505615234</v>
      </c>
      <c r="AS17" s="1">
        <v>51.309062957763672</v>
      </c>
      <c r="AT17" s="1">
        <v>499.06182861328125</v>
      </c>
      <c r="AU17" s="1">
        <v>700</v>
      </c>
      <c r="AV17" s="1">
        <v>0.29740238189697266</v>
      </c>
      <c r="AW17" s="1">
        <v>101.17157745361328</v>
      </c>
      <c r="AX17" s="1">
        <v>0.15368984639644623</v>
      </c>
      <c r="AY17" s="1">
        <v>-5.6515589356422424E-2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5"/>
        <v>2.4953091430664061</v>
      </c>
      <c r="BH17">
        <f t="shared" si="16"/>
        <v>2.8205530275738733E-3</v>
      </c>
      <c r="BI17">
        <f t="shared" si="17"/>
        <v>296.68936195373533</v>
      </c>
      <c r="BJ17">
        <f t="shared" si="18"/>
        <v>295.98092308044431</v>
      </c>
      <c r="BK17">
        <f t="shared" si="19"/>
        <v>111.99999749660492</v>
      </c>
      <c r="BL17">
        <f t="shared" si="20"/>
        <v>-8.132239173080022E-2</v>
      </c>
      <c r="BM17">
        <f t="shared" si="21"/>
        <v>2.9130977099391169</v>
      </c>
      <c r="BN17">
        <f t="shared" si="22"/>
        <v>28.793637336284089</v>
      </c>
      <c r="BO17">
        <f t="shared" si="23"/>
        <v>14.639134467631745</v>
      </c>
      <c r="BP17">
        <f t="shared" si="24"/>
        <v>23.185142517089844</v>
      </c>
      <c r="BQ17">
        <f t="shared" si="25"/>
        <v>2.8514746186686244</v>
      </c>
      <c r="BR17">
        <f t="shared" si="26"/>
        <v>0.18853466236235217</v>
      </c>
      <c r="BS17">
        <f t="shared" si="27"/>
        <v>1.4320333832932519</v>
      </c>
      <c r="BT17">
        <f t="shared" si="28"/>
        <v>1.4194412353753725</v>
      </c>
      <c r="BU17">
        <f t="shared" si="29"/>
        <v>0.11817893959403353</v>
      </c>
      <c r="BV17">
        <f t="shared" si="30"/>
        <v>26.386692423135784</v>
      </c>
      <c r="BW17">
        <f t="shared" si="31"/>
        <v>0.66192238541367121</v>
      </c>
      <c r="BX17">
        <f t="shared" si="32"/>
        <v>49.09717738162481</v>
      </c>
      <c r="BY17">
        <f t="shared" si="33"/>
        <v>391.86745818507001</v>
      </c>
      <c r="BZ17">
        <f t="shared" si="34"/>
        <v>1.8566869389625495E-2</v>
      </c>
      <c r="CA17">
        <f t="shared" si="35"/>
        <v>1591.9683227539063</v>
      </c>
      <c r="CB17">
        <f t="shared" si="36"/>
        <v>612.40475049018858</v>
      </c>
      <c r="CC17">
        <f t="shared" si="37"/>
        <v>753.95306396484375</v>
      </c>
      <c r="CD17">
        <f t="shared" si="38"/>
        <v>0.64181429620472752</v>
      </c>
      <c r="CE17">
        <f t="shared" si="39"/>
        <v>0.74636374479451195</v>
      </c>
    </row>
    <row r="18" spans="1:83" x14ac:dyDescent="0.25">
      <c r="A18" s="1">
        <v>6</v>
      </c>
      <c r="B18" s="1" t="s">
        <v>101</v>
      </c>
      <c r="C18" s="1">
        <v>1487.500006926246</v>
      </c>
      <c r="D18" s="1">
        <v>0</v>
      </c>
      <c r="E18">
        <f t="shared" si="0"/>
        <v>14.472224882979491</v>
      </c>
      <c r="F18">
        <f t="shared" si="1"/>
        <v>0.20315881481580808</v>
      </c>
      <c r="G18">
        <f t="shared" si="2"/>
        <v>270.13138201138526</v>
      </c>
      <c r="H18" s="1">
        <v>5</v>
      </c>
      <c r="I18" s="1">
        <v>0</v>
      </c>
      <c r="J18" s="1">
        <v>350.17218017578125</v>
      </c>
      <c r="K18" s="1">
        <v>1942.1405029296875</v>
      </c>
      <c r="L18" s="1">
        <v>0</v>
      </c>
      <c r="M18" s="1">
        <v>871.52001953125</v>
      </c>
      <c r="N18" s="1">
        <v>506.63232421875</v>
      </c>
      <c r="O18">
        <f t="shared" si="40"/>
        <v>0.81969781298132027</v>
      </c>
      <c r="P18">
        <f t="shared" si="41"/>
        <v>1</v>
      </c>
      <c r="Q18">
        <f t="shared" si="3"/>
        <v>0.41867964835593346</v>
      </c>
      <c r="R18" s="1">
        <v>-1</v>
      </c>
      <c r="S18" s="1">
        <v>0.87</v>
      </c>
      <c r="T18" s="1">
        <v>0.92</v>
      </c>
      <c r="U18" s="1">
        <v>9.6391735076904297</v>
      </c>
      <c r="V18">
        <f t="shared" si="4"/>
        <v>0.87481958675384519</v>
      </c>
      <c r="W18">
        <f t="shared" si="5"/>
        <v>3.2156707960139842E-2</v>
      </c>
      <c r="X18">
        <f t="shared" si="6"/>
        <v>0.41867964835593346</v>
      </c>
      <c r="Y18">
        <f t="shared" si="7"/>
        <v>0.55125799692834987</v>
      </c>
      <c r="Z18">
        <f t="shared" si="8"/>
        <v>1.2284519682913013</v>
      </c>
      <c r="AA18" s="1">
        <v>550</v>
      </c>
      <c r="AB18" s="1">
        <v>0.5</v>
      </c>
      <c r="AC18">
        <f t="shared" si="9"/>
        <v>100.7240181631703</v>
      </c>
      <c r="AD18">
        <f t="shared" si="10"/>
        <v>2.8018633378553046</v>
      </c>
      <c r="AE18">
        <f t="shared" si="11"/>
        <v>1.39584009333967</v>
      </c>
      <c r="AF18">
        <f t="shared" si="12"/>
        <v>23.011528015136719</v>
      </c>
      <c r="AG18" s="1">
        <v>2</v>
      </c>
      <c r="AH18">
        <f t="shared" si="13"/>
        <v>4.644859790802002</v>
      </c>
      <c r="AI18" s="1">
        <v>1</v>
      </c>
      <c r="AJ18">
        <f t="shared" si="14"/>
        <v>9.2897195816040039</v>
      </c>
      <c r="AK18" s="1">
        <v>22.721275329589844</v>
      </c>
      <c r="AL18" s="1">
        <v>23.011528015136719</v>
      </c>
      <c r="AM18" s="1">
        <v>23.0167236328125</v>
      </c>
      <c r="AN18" s="1">
        <v>399.94720458984375</v>
      </c>
      <c r="AO18" s="1">
        <v>393.70468139648438</v>
      </c>
      <c r="AP18" s="1">
        <v>12.986736297607422</v>
      </c>
      <c r="AQ18" s="1">
        <v>14.093883514404297</v>
      </c>
      <c r="AR18" s="1">
        <v>47.388301849365234</v>
      </c>
      <c r="AS18" s="1">
        <v>51.428256988525391</v>
      </c>
      <c r="AT18" s="1">
        <v>499.007568359375</v>
      </c>
      <c r="AU18" s="1">
        <v>550</v>
      </c>
      <c r="AV18" s="1">
        <v>6.9067120552062988E-2</v>
      </c>
      <c r="AW18" s="1">
        <v>101.16797637939453</v>
      </c>
      <c r="AX18" s="1">
        <v>9.4819910824298859E-2</v>
      </c>
      <c r="AY18" s="1">
        <v>-5.3378049284219742E-2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5"/>
        <v>2.4950378417968748</v>
      </c>
      <c r="BH18">
        <f t="shared" si="16"/>
        <v>2.8018633378553044E-3</v>
      </c>
      <c r="BI18">
        <f t="shared" si="17"/>
        <v>296.1615280151367</v>
      </c>
      <c r="BJ18">
        <f t="shared" si="18"/>
        <v>295.87127532958982</v>
      </c>
      <c r="BK18">
        <f t="shared" si="19"/>
        <v>87.999998033046722</v>
      </c>
      <c r="BL18">
        <f t="shared" si="20"/>
        <v>-0.15526331559978762</v>
      </c>
      <c r="BM18">
        <f t="shared" si="21"/>
        <v>2.8216897678188619</v>
      </c>
      <c r="BN18">
        <f t="shared" si="22"/>
        <v>27.891135800098617</v>
      </c>
      <c r="BO18">
        <f t="shared" si="23"/>
        <v>13.79725228569432</v>
      </c>
      <c r="BP18">
        <f t="shared" si="24"/>
        <v>22.866401672363281</v>
      </c>
      <c r="BQ18">
        <f t="shared" si="25"/>
        <v>2.797001476601864</v>
      </c>
      <c r="BR18">
        <f t="shared" si="26"/>
        <v>0.19881097611886131</v>
      </c>
      <c r="BS18">
        <f t="shared" si="27"/>
        <v>1.425849674479192</v>
      </c>
      <c r="BT18">
        <f t="shared" si="28"/>
        <v>1.3711518021226721</v>
      </c>
      <c r="BU18">
        <f t="shared" si="29"/>
        <v>0.12464030598701559</v>
      </c>
      <c r="BV18">
        <f t="shared" si="30"/>
        <v>27.328645274661024</v>
      </c>
      <c r="BW18">
        <f t="shared" si="31"/>
        <v>0.68612692400105513</v>
      </c>
      <c r="BX18">
        <f t="shared" si="32"/>
        <v>50.552415904796611</v>
      </c>
      <c r="BY18">
        <f t="shared" si="33"/>
        <v>391.60154971200257</v>
      </c>
      <c r="BZ18">
        <f t="shared" si="34"/>
        <v>1.8682406438130142E-2</v>
      </c>
      <c r="CA18">
        <f t="shared" si="35"/>
        <v>1591.9683227539063</v>
      </c>
      <c r="CB18">
        <f t="shared" si="36"/>
        <v>481.15077271461485</v>
      </c>
      <c r="CC18">
        <f t="shared" si="37"/>
        <v>871.52001953125</v>
      </c>
      <c r="CD18">
        <f t="shared" si="38"/>
        <v>0.6998929846215588</v>
      </c>
      <c r="CE18">
        <f t="shared" si="39"/>
        <v>0.67251368516328125</v>
      </c>
    </row>
    <row r="19" spans="1:83" x14ac:dyDescent="0.25">
      <c r="A19" s="1">
        <v>7</v>
      </c>
      <c r="B19" s="1" t="s">
        <v>102</v>
      </c>
      <c r="C19" s="1">
        <v>1581.500006926246</v>
      </c>
      <c r="D19" s="1">
        <v>0</v>
      </c>
      <c r="E19">
        <f t="shared" si="0"/>
        <v>12.575218010875911</v>
      </c>
      <c r="F19">
        <f t="shared" si="1"/>
        <v>0.21368939102964518</v>
      </c>
      <c r="G19">
        <f t="shared" si="2"/>
        <v>291.30007061700661</v>
      </c>
      <c r="H19" s="1">
        <v>6</v>
      </c>
      <c r="I19" s="1">
        <v>0</v>
      </c>
      <c r="J19" s="1">
        <v>350.17218017578125</v>
      </c>
      <c r="K19" s="1">
        <v>1942.1405029296875</v>
      </c>
      <c r="L19" s="1">
        <v>0</v>
      </c>
      <c r="M19" s="1">
        <v>997.94610595703125</v>
      </c>
      <c r="N19" s="1">
        <v>515.8524169921875</v>
      </c>
      <c r="O19">
        <f t="shared" si="40"/>
        <v>0.81969781298132027</v>
      </c>
      <c r="P19">
        <f t="shared" si="41"/>
        <v>1</v>
      </c>
      <c r="Q19">
        <f t="shared" si="3"/>
        <v>0.48308589620931025</v>
      </c>
      <c r="R19" s="1">
        <v>-1</v>
      </c>
      <c r="S19" s="1">
        <v>0.87</v>
      </c>
      <c r="T19" s="1">
        <v>0.92</v>
      </c>
      <c r="U19" s="1">
        <v>9.4168891906738281</v>
      </c>
      <c r="V19">
        <f t="shared" si="4"/>
        <v>0.87470844459533692</v>
      </c>
      <c r="W19">
        <f t="shared" si="5"/>
        <v>3.8799265328792396E-2</v>
      </c>
      <c r="X19">
        <f t="shared" si="6"/>
        <v>0.48308589620931025</v>
      </c>
      <c r="Y19">
        <f t="shared" si="7"/>
        <v>0.48616173523406481</v>
      </c>
      <c r="Z19">
        <f t="shared" si="8"/>
        <v>0.94613766348351336</v>
      </c>
      <c r="AA19" s="1">
        <v>400</v>
      </c>
      <c r="AB19" s="1">
        <v>0.5</v>
      </c>
      <c r="AC19">
        <f t="shared" si="9"/>
        <v>84.511862575838023</v>
      </c>
      <c r="AD19">
        <f t="shared" si="10"/>
        <v>2.7563300267864177</v>
      </c>
      <c r="AE19">
        <f t="shared" si="11"/>
        <v>1.3077143857224331</v>
      </c>
      <c r="AF19">
        <f t="shared" si="12"/>
        <v>22.426702499389648</v>
      </c>
      <c r="AG19" s="1">
        <v>2</v>
      </c>
      <c r="AH19">
        <f t="shared" si="13"/>
        <v>4.644859790802002</v>
      </c>
      <c r="AI19" s="1">
        <v>1</v>
      </c>
      <c r="AJ19">
        <f t="shared" si="14"/>
        <v>9.2897195816040039</v>
      </c>
      <c r="AK19" s="1">
        <v>22.663982391357422</v>
      </c>
      <c r="AL19" s="1">
        <v>22.426702499389648</v>
      </c>
      <c r="AM19" s="1">
        <v>23.016086578369141</v>
      </c>
      <c r="AN19" s="1">
        <v>400.00393676757813</v>
      </c>
      <c r="AO19" s="1">
        <v>394.52804565429688</v>
      </c>
      <c r="AP19" s="1">
        <v>12.903021812438965</v>
      </c>
      <c r="AQ19" s="1">
        <v>13.992280006408691</v>
      </c>
      <c r="AR19" s="1">
        <v>47.248989105224609</v>
      </c>
      <c r="AS19" s="1">
        <v>51.237689971923828</v>
      </c>
      <c r="AT19" s="1">
        <v>499.01165771484375</v>
      </c>
      <c r="AU19" s="1">
        <v>400</v>
      </c>
      <c r="AV19" s="1">
        <v>0.40875747799873352</v>
      </c>
      <c r="AW19" s="1">
        <v>101.1727294921875</v>
      </c>
      <c r="AX19" s="1">
        <v>4.0469631552696228E-2</v>
      </c>
      <c r="AY19" s="1">
        <v>-5.7820837944746017E-2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5"/>
        <v>2.4950582885742185</v>
      </c>
      <c r="BH19">
        <f t="shared" si="16"/>
        <v>2.7563300267864177E-3</v>
      </c>
      <c r="BI19">
        <f t="shared" si="17"/>
        <v>295.57670249938963</v>
      </c>
      <c r="BJ19">
        <f t="shared" si="18"/>
        <v>295.8139823913574</v>
      </c>
      <c r="BK19">
        <f t="shared" si="19"/>
        <v>63.999998569488525</v>
      </c>
      <c r="BL19">
        <f t="shared" si="20"/>
        <v>-0.21975349500886349</v>
      </c>
      <c r="BM19">
        <f t="shared" si="21"/>
        <v>2.7233515457897632</v>
      </c>
      <c r="BN19">
        <f t="shared" si="22"/>
        <v>26.917841986264282</v>
      </c>
      <c r="BO19">
        <f t="shared" si="23"/>
        <v>12.925561979855591</v>
      </c>
      <c r="BP19">
        <f t="shared" si="24"/>
        <v>22.545342445373535</v>
      </c>
      <c r="BQ19">
        <f t="shared" si="25"/>
        <v>2.7430546831069305</v>
      </c>
      <c r="BR19">
        <f t="shared" si="26"/>
        <v>0.20888446724175877</v>
      </c>
      <c r="BS19">
        <f t="shared" si="27"/>
        <v>1.4156371600673301</v>
      </c>
      <c r="BT19">
        <f t="shared" si="28"/>
        <v>1.3274175230396004</v>
      </c>
      <c r="BU19">
        <f t="shared" si="29"/>
        <v>0.13097614596274187</v>
      </c>
      <c r="BV19">
        <f t="shared" si="30"/>
        <v>29.471623245589527</v>
      </c>
      <c r="BW19">
        <f t="shared" si="31"/>
        <v>0.73835073026026843</v>
      </c>
      <c r="BX19">
        <f t="shared" si="32"/>
        <v>52.080970315532582</v>
      </c>
      <c r="BY19">
        <f t="shared" si="33"/>
        <v>392.70059067403025</v>
      </c>
      <c r="BZ19">
        <f t="shared" si="34"/>
        <v>1.6677580107828705E-2</v>
      </c>
      <c r="CA19">
        <f t="shared" si="35"/>
        <v>1591.9683227539063</v>
      </c>
      <c r="CB19">
        <f t="shared" si="36"/>
        <v>349.88337783813478</v>
      </c>
      <c r="CC19">
        <f t="shared" si="37"/>
        <v>997.94610595703125</v>
      </c>
      <c r="CD19">
        <f t="shared" si="38"/>
        <v>0.74423138965251334</v>
      </c>
      <c r="CE19">
        <f t="shared" si="39"/>
        <v>0.59309873411257197</v>
      </c>
    </row>
    <row r="20" spans="1:83" x14ac:dyDescent="0.25">
      <c r="A20" s="1">
        <v>8</v>
      </c>
      <c r="B20" s="1" t="s">
        <v>103</v>
      </c>
      <c r="C20" s="1">
        <v>1664.500006926246</v>
      </c>
      <c r="D20" s="1">
        <v>0</v>
      </c>
      <c r="E20">
        <f t="shared" si="0"/>
        <v>9.4614828946693805</v>
      </c>
      <c r="F20">
        <f t="shared" si="1"/>
        <v>0.2204416189358086</v>
      </c>
      <c r="G20">
        <f t="shared" si="2"/>
        <v>318.42984151465453</v>
      </c>
      <c r="H20" s="1">
        <v>7</v>
      </c>
      <c r="I20" s="1">
        <v>0</v>
      </c>
      <c r="J20" s="1">
        <v>350.17218017578125</v>
      </c>
      <c r="K20" s="1">
        <v>1942.1405029296875</v>
      </c>
      <c r="L20" s="1">
        <v>0</v>
      </c>
      <c r="M20" s="1">
        <v>1106.746337890625</v>
      </c>
      <c r="N20" s="1">
        <v>513.29791259765625</v>
      </c>
      <c r="O20">
        <f t="shared" si="40"/>
        <v>0.81969781298132027</v>
      </c>
      <c r="P20">
        <f t="shared" si="41"/>
        <v>1</v>
      </c>
      <c r="Q20">
        <f t="shared" si="3"/>
        <v>0.53620997420604677</v>
      </c>
      <c r="R20" s="1">
        <v>-1</v>
      </c>
      <c r="S20" s="1">
        <v>0.87</v>
      </c>
      <c r="T20" s="1">
        <v>0.92</v>
      </c>
      <c r="U20" s="1">
        <v>8.8689403533935547</v>
      </c>
      <c r="V20">
        <f t="shared" si="4"/>
        <v>0.87443447017669684</v>
      </c>
      <c r="W20">
        <f t="shared" si="5"/>
        <v>4.7854851342058503E-2</v>
      </c>
      <c r="X20">
        <f t="shared" si="6"/>
        <v>0.53620997420604677</v>
      </c>
      <c r="Y20">
        <f t="shared" si="7"/>
        <v>0.43014095209841097</v>
      </c>
      <c r="Z20">
        <f t="shared" si="8"/>
        <v>0.75481990446994451</v>
      </c>
      <c r="AA20" s="1">
        <v>250</v>
      </c>
      <c r="AB20" s="1">
        <v>0.5</v>
      </c>
      <c r="AC20">
        <f t="shared" si="9"/>
        <v>58.610060587290597</v>
      </c>
      <c r="AD20">
        <f t="shared" si="10"/>
        <v>2.7125308707833184</v>
      </c>
      <c r="AE20">
        <f t="shared" si="11"/>
        <v>1.2488412131408024</v>
      </c>
      <c r="AF20">
        <f t="shared" si="12"/>
        <v>21.995086669921875</v>
      </c>
      <c r="AG20" s="1">
        <v>2</v>
      </c>
      <c r="AH20">
        <f t="shared" si="13"/>
        <v>4.644859790802002</v>
      </c>
      <c r="AI20" s="1">
        <v>1</v>
      </c>
      <c r="AJ20">
        <f t="shared" si="14"/>
        <v>9.2897195816040039</v>
      </c>
      <c r="AK20" s="1">
        <v>22.645397186279297</v>
      </c>
      <c r="AL20" s="1">
        <v>21.995086669921875</v>
      </c>
      <c r="AM20" s="1">
        <v>23.018136978149414</v>
      </c>
      <c r="AN20" s="1">
        <v>399.89120483398438</v>
      </c>
      <c r="AO20" s="1">
        <v>395.6705322265625</v>
      </c>
      <c r="AP20" s="1">
        <v>12.805164337158203</v>
      </c>
      <c r="AQ20" s="1">
        <v>13.876839637756348</v>
      </c>
      <c r="AR20" s="1">
        <v>46.940647125244141</v>
      </c>
      <c r="AS20" s="1">
        <v>50.869152069091797</v>
      </c>
      <c r="AT20" s="1">
        <v>499.19775390625</v>
      </c>
      <c r="AU20" s="1">
        <v>250</v>
      </c>
      <c r="AV20" s="1">
        <v>0.32982045412063599</v>
      </c>
      <c r="AW20" s="1">
        <v>101.16645050048828</v>
      </c>
      <c r="AX20" s="1">
        <v>4.1339382529258728E-2</v>
      </c>
      <c r="AY20" s="1">
        <v>-5.9247821569442749E-2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5"/>
        <v>2.4959887695312499</v>
      </c>
      <c r="BH20">
        <f t="shared" si="16"/>
        <v>2.7125308707833186E-3</v>
      </c>
      <c r="BI20">
        <f t="shared" si="17"/>
        <v>295.14508666992185</v>
      </c>
      <c r="BJ20">
        <f t="shared" si="18"/>
        <v>295.79539718627927</v>
      </c>
      <c r="BK20">
        <f t="shared" si="19"/>
        <v>39.999999105930328</v>
      </c>
      <c r="BL20">
        <f t="shared" si="20"/>
        <v>-0.28977871908598773</v>
      </c>
      <c r="BM20">
        <f t="shared" si="21"/>
        <v>2.6527118234570937</v>
      </c>
      <c r="BN20">
        <f t="shared" si="22"/>
        <v>26.221260213575352</v>
      </c>
      <c r="BO20">
        <f t="shared" si="23"/>
        <v>12.344420575819004</v>
      </c>
      <c r="BP20">
        <f t="shared" si="24"/>
        <v>22.320241928100586</v>
      </c>
      <c r="BQ20">
        <f t="shared" si="25"/>
        <v>2.7057766428343535</v>
      </c>
      <c r="BR20">
        <f t="shared" si="26"/>
        <v>0.21533187301937953</v>
      </c>
      <c r="BS20">
        <f t="shared" si="27"/>
        <v>1.4038706103162912</v>
      </c>
      <c r="BT20">
        <f t="shared" si="28"/>
        <v>1.3019060325180623</v>
      </c>
      <c r="BU20">
        <f t="shared" si="29"/>
        <v>0.1350323573345118</v>
      </c>
      <c r="BV20">
        <f t="shared" si="30"/>
        <v>32.214416799470627</v>
      </c>
      <c r="BW20">
        <f t="shared" si="31"/>
        <v>0.80478533420912013</v>
      </c>
      <c r="BX20">
        <f t="shared" si="32"/>
        <v>53.072487151129685</v>
      </c>
      <c r="BY20">
        <f t="shared" si="33"/>
        <v>394.2955712500119</v>
      </c>
      <c r="BZ20">
        <f t="shared" si="34"/>
        <v>1.2735228746446612E-2</v>
      </c>
      <c r="CA20">
        <f t="shared" si="35"/>
        <v>1591.9683227539063</v>
      </c>
      <c r="CB20">
        <f t="shared" si="36"/>
        <v>218.60861754417422</v>
      </c>
      <c r="CC20">
        <f t="shared" si="37"/>
        <v>1106.746337890625</v>
      </c>
      <c r="CD20">
        <f t="shared" si="38"/>
        <v>0.78438897131435215</v>
      </c>
      <c r="CE20">
        <f t="shared" si="39"/>
        <v>0.52475552000553316</v>
      </c>
    </row>
    <row r="21" spans="1:83" x14ac:dyDescent="0.25">
      <c r="A21" s="1">
        <v>9</v>
      </c>
      <c r="B21" s="1" t="s">
        <v>104</v>
      </c>
      <c r="C21" s="1">
        <v>1748.500006926246</v>
      </c>
      <c r="D21" s="1">
        <v>0</v>
      </c>
      <c r="E21">
        <f t="shared" si="0"/>
        <v>6.4189642846925112</v>
      </c>
      <c r="F21">
        <f t="shared" si="1"/>
        <v>0.22355371423622808</v>
      </c>
      <c r="G21">
        <f t="shared" si="2"/>
        <v>343.07186223771197</v>
      </c>
      <c r="H21" s="1">
        <v>8</v>
      </c>
      <c r="I21" s="1">
        <v>0</v>
      </c>
      <c r="J21" s="1">
        <v>350.17218017578125</v>
      </c>
      <c r="K21" s="1">
        <v>1942.1405029296875</v>
      </c>
      <c r="L21" s="1">
        <v>0</v>
      </c>
      <c r="M21" s="1">
        <v>1185.9669189453125</v>
      </c>
      <c r="N21" s="1">
        <v>507.5933837890625</v>
      </c>
      <c r="O21">
        <f t="shared" si="40"/>
        <v>0.81969781298132027</v>
      </c>
      <c r="P21">
        <f t="shared" si="41"/>
        <v>1</v>
      </c>
      <c r="Q21">
        <f t="shared" si="3"/>
        <v>0.57200038577765022</v>
      </c>
      <c r="R21" s="1">
        <v>-1</v>
      </c>
      <c r="S21" s="1">
        <v>0.87</v>
      </c>
      <c r="T21" s="1">
        <v>0.92</v>
      </c>
      <c r="U21" s="1">
        <v>8.1038703918457031</v>
      </c>
      <c r="V21">
        <f t="shared" si="4"/>
        <v>0.87405193519592284</v>
      </c>
      <c r="W21">
        <f t="shared" si="5"/>
        <v>5.6586754066122437E-2</v>
      </c>
      <c r="X21">
        <f t="shared" si="6"/>
        <v>0.57200038577765022</v>
      </c>
      <c r="Y21">
        <f t="shared" si="7"/>
        <v>0.38935060714901903</v>
      </c>
      <c r="Z21">
        <f t="shared" si="8"/>
        <v>0.63760090766852473</v>
      </c>
      <c r="AA21" s="1">
        <v>150</v>
      </c>
      <c r="AB21" s="1">
        <v>0.5</v>
      </c>
      <c r="AC21">
        <f t="shared" si="9"/>
        <v>37.496853309132717</v>
      </c>
      <c r="AD21">
        <f t="shared" si="10"/>
        <v>2.6789811348566155</v>
      </c>
      <c r="AE21">
        <f t="shared" si="11"/>
        <v>1.2170540624397506</v>
      </c>
      <c r="AF21">
        <f t="shared" si="12"/>
        <v>21.727390289306641</v>
      </c>
      <c r="AG21" s="1">
        <v>2</v>
      </c>
      <c r="AH21">
        <f t="shared" si="13"/>
        <v>4.644859790802002</v>
      </c>
      <c r="AI21" s="1">
        <v>1</v>
      </c>
      <c r="AJ21">
        <f t="shared" si="14"/>
        <v>9.2897195816040039</v>
      </c>
      <c r="AK21" s="1">
        <v>22.611320495605469</v>
      </c>
      <c r="AL21" s="1">
        <v>21.727390289306641</v>
      </c>
      <c r="AM21" s="1">
        <v>23.012948989868164</v>
      </c>
      <c r="AN21" s="1">
        <v>400.19717407226563</v>
      </c>
      <c r="AO21" s="1">
        <v>397.20294189453125</v>
      </c>
      <c r="AP21" s="1">
        <v>12.707697868347168</v>
      </c>
      <c r="AQ21" s="1">
        <v>13.764895439147949</v>
      </c>
      <c r="AR21" s="1">
        <v>46.683506011962891</v>
      </c>
      <c r="AS21" s="1">
        <v>50.567272186279297</v>
      </c>
      <c r="AT21" s="1">
        <v>499.83187866210938</v>
      </c>
      <c r="AU21" s="1">
        <v>150</v>
      </c>
      <c r="AV21" s="1">
        <v>1.2685828842222691E-2</v>
      </c>
      <c r="AW21" s="1">
        <v>101.17447662353516</v>
      </c>
      <c r="AX21" s="1">
        <v>2.1652493625879288E-2</v>
      </c>
      <c r="AY21" s="1">
        <v>-6.1209194362163544E-2</v>
      </c>
      <c r="AZ21" s="1">
        <v>1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5"/>
        <v>2.4991593933105469</v>
      </c>
      <c r="BH21">
        <f t="shared" si="16"/>
        <v>2.6789811348566154E-3</v>
      </c>
      <c r="BI21">
        <f t="shared" si="17"/>
        <v>294.87739028930662</v>
      </c>
      <c r="BJ21">
        <f t="shared" si="18"/>
        <v>295.76132049560545</v>
      </c>
      <c r="BK21">
        <f t="shared" si="19"/>
        <v>23.999999463558197</v>
      </c>
      <c r="BL21">
        <f t="shared" si="20"/>
        <v>-0.33760743952060462</v>
      </c>
      <c r="BM21">
        <f t="shared" si="21"/>
        <v>2.6097101542732304</v>
      </c>
      <c r="BN21">
        <f t="shared" si="22"/>
        <v>25.794155219441588</v>
      </c>
      <c r="BO21">
        <f t="shared" si="23"/>
        <v>12.029259780293639</v>
      </c>
      <c r="BP21">
        <f t="shared" si="24"/>
        <v>22.169355392456055</v>
      </c>
      <c r="BQ21">
        <f t="shared" si="25"/>
        <v>2.681037790939846</v>
      </c>
      <c r="BR21">
        <f t="shared" si="26"/>
        <v>0.21830039483767094</v>
      </c>
      <c r="BS21">
        <f t="shared" si="27"/>
        <v>1.3926560918334798</v>
      </c>
      <c r="BT21">
        <f t="shared" si="28"/>
        <v>1.2883816991063661</v>
      </c>
      <c r="BU21">
        <f t="shared" si="29"/>
        <v>0.13690019576764398</v>
      </c>
      <c r="BV21">
        <f t="shared" si="30"/>
        <v>34.710116106162069</v>
      </c>
      <c r="BW21">
        <f t="shared" si="31"/>
        <v>0.86371933853603577</v>
      </c>
      <c r="BX21">
        <f t="shared" si="32"/>
        <v>53.541363832196829</v>
      </c>
      <c r="BY21">
        <f t="shared" si="33"/>
        <v>396.27012560140059</v>
      </c>
      <c r="BZ21">
        <f t="shared" si="34"/>
        <v>8.6728743851435097E-3</v>
      </c>
      <c r="CA21">
        <f t="shared" si="35"/>
        <v>1591.9683227539063</v>
      </c>
      <c r="CB21">
        <f t="shared" si="36"/>
        <v>131.10779027938844</v>
      </c>
      <c r="CC21">
        <f t="shared" si="37"/>
        <v>1185.9669189453125</v>
      </c>
      <c r="CD21">
        <f t="shared" si="38"/>
        <v>0.81165087992173901</v>
      </c>
      <c r="CE21">
        <f t="shared" si="39"/>
        <v>0.47499285832289001</v>
      </c>
    </row>
    <row r="22" spans="1:83" x14ac:dyDescent="0.25">
      <c r="A22" s="1">
        <v>10</v>
      </c>
      <c r="B22" s="1" t="s">
        <v>105</v>
      </c>
      <c r="C22" s="1">
        <v>1841.500006926246</v>
      </c>
      <c r="D22" s="1">
        <v>0</v>
      </c>
      <c r="E22">
        <f t="shared" si="0"/>
        <v>3.6890108993507553</v>
      </c>
      <c r="F22">
        <f t="shared" si="1"/>
        <v>0.22497289227504799</v>
      </c>
      <c r="G22">
        <f t="shared" si="2"/>
        <v>363.78806605532509</v>
      </c>
      <c r="H22" s="1">
        <v>9</v>
      </c>
      <c r="I22" s="1">
        <v>0</v>
      </c>
      <c r="J22" s="1">
        <v>350.17218017578125</v>
      </c>
      <c r="K22" s="1">
        <v>1942.1405029296875</v>
      </c>
      <c r="L22" s="1">
        <v>0</v>
      </c>
      <c r="M22" s="1">
        <v>1256.309326171875</v>
      </c>
      <c r="N22" s="1">
        <v>498.2689208984375</v>
      </c>
      <c r="O22">
        <f t="shared" si="40"/>
        <v>0.81969781298132027</v>
      </c>
      <c r="P22">
        <f t="shared" si="41"/>
        <v>1</v>
      </c>
      <c r="Q22">
        <f t="shared" si="3"/>
        <v>0.60338675315201029</v>
      </c>
      <c r="R22" s="1">
        <v>-1</v>
      </c>
      <c r="S22" s="1">
        <v>0.87</v>
      </c>
      <c r="T22" s="1">
        <v>0.92</v>
      </c>
      <c r="U22" s="1">
        <v>7.1263399124145508</v>
      </c>
      <c r="V22">
        <f t="shared" si="4"/>
        <v>0.87356316995620731</v>
      </c>
      <c r="W22">
        <f t="shared" si="5"/>
        <v>5.3676838271304643E-2</v>
      </c>
      <c r="X22">
        <f t="shared" si="6"/>
        <v>0.60338675315201029</v>
      </c>
      <c r="Y22">
        <f t="shared" si="7"/>
        <v>0.35313159667039912</v>
      </c>
      <c r="Z22">
        <f t="shared" si="8"/>
        <v>0.54590948460728395</v>
      </c>
      <c r="AA22" s="1">
        <v>100</v>
      </c>
      <c r="AB22" s="1">
        <v>0.5</v>
      </c>
      <c r="AC22">
        <f t="shared" si="9"/>
        <v>26.35482223965268</v>
      </c>
      <c r="AD22">
        <f t="shared" si="10"/>
        <v>2.6720735589402178</v>
      </c>
      <c r="AE22">
        <f t="shared" si="11"/>
        <v>1.2065523391798196</v>
      </c>
      <c r="AF22">
        <f t="shared" si="12"/>
        <v>21.602827072143555</v>
      </c>
      <c r="AG22" s="1">
        <v>2</v>
      </c>
      <c r="AH22">
        <f t="shared" si="13"/>
        <v>4.644859790802002</v>
      </c>
      <c r="AI22" s="1">
        <v>1</v>
      </c>
      <c r="AJ22">
        <f t="shared" si="14"/>
        <v>9.2897195816040039</v>
      </c>
      <c r="AK22" s="1">
        <v>22.666799545288086</v>
      </c>
      <c r="AL22" s="1">
        <v>21.602827072143555</v>
      </c>
      <c r="AM22" s="1">
        <v>23.019424438476563</v>
      </c>
      <c r="AN22" s="1">
        <v>399.85714721679688</v>
      </c>
      <c r="AO22" s="1">
        <v>397.956298828125</v>
      </c>
      <c r="AP22" s="1">
        <v>12.619529724121094</v>
      </c>
      <c r="AQ22" s="1">
        <v>13.673686981201172</v>
      </c>
      <c r="AR22" s="1">
        <v>46.201416015625</v>
      </c>
      <c r="AS22" s="1">
        <v>50.060794830322266</v>
      </c>
      <c r="AT22" s="1">
        <v>500.02719116210938</v>
      </c>
      <c r="AU22" s="1">
        <v>100</v>
      </c>
      <c r="AV22" s="1">
        <v>0.2029663622379303</v>
      </c>
      <c r="AW22" s="1">
        <v>101.16930389404297</v>
      </c>
      <c r="AX22" s="1">
        <v>-3.0178561806678772E-2</v>
      </c>
      <c r="AY22" s="1">
        <v>-6.1426252126693726E-2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5"/>
        <v>2.5001359558105465</v>
      </c>
      <c r="BH22">
        <f t="shared" si="16"/>
        <v>2.672073558940218E-3</v>
      </c>
      <c r="BI22">
        <f t="shared" si="17"/>
        <v>294.75282707214353</v>
      </c>
      <c r="BJ22">
        <f t="shared" si="18"/>
        <v>295.81679954528806</v>
      </c>
      <c r="BK22">
        <f t="shared" si="19"/>
        <v>15.999999642372131</v>
      </c>
      <c r="BL22">
        <f t="shared" si="20"/>
        <v>-0.36045143919425732</v>
      </c>
      <c r="BM22">
        <f t="shared" si="21"/>
        <v>2.5899097327329801</v>
      </c>
      <c r="BN22">
        <f t="shared" si="22"/>
        <v>25.599758356007417</v>
      </c>
      <c r="BO22">
        <f t="shared" si="23"/>
        <v>11.926071374806245</v>
      </c>
      <c r="BP22">
        <f t="shared" si="24"/>
        <v>22.13481330871582</v>
      </c>
      <c r="BQ22">
        <f t="shared" si="25"/>
        <v>2.6754023138668988</v>
      </c>
      <c r="BR22">
        <f t="shared" si="26"/>
        <v>0.21965345579325424</v>
      </c>
      <c r="BS22">
        <f t="shared" si="27"/>
        <v>1.3833573935531605</v>
      </c>
      <c r="BT22">
        <f t="shared" si="28"/>
        <v>1.2920449203137383</v>
      </c>
      <c r="BU22">
        <f t="shared" si="29"/>
        <v>0.13775161913366502</v>
      </c>
      <c r="BV22">
        <f t="shared" si="30"/>
        <v>36.804185407777361</v>
      </c>
      <c r="BW22">
        <f t="shared" si="31"/>
        <v>0.91414074139945456</v>
      </c>
      <c r="BX22">
        <f t="shared" si="32"/>
        <v>53.603806398443822</v>
      </c>
      <c r="BY22">
        <f t="shared" si="33"/>
        <v>397.42020463600477</v>
      </c>
      <c r="BZ22">
        <f t="shared" si="34"/>
        <v>4.9757164770135604E-3</v>
      </c>
      <c r="CA22">
        <f t="shared" si="35"/>
        <v>1591.9683227539063</v>
      </c>
      <c r="CB22">
        <f t="shared" si="36"/>
        <v>87.35631699562073</v>
      </c>
      <c r="CC22">
        <f t="shared" si="37"/>
        <v>1256.309326171875</v>
      </c>
      <c r="CD22">
        <f t="shared" si="38"/>
        <v>0.83656255415966063</v>
      </c>
      <c r="CE22">
        <f t="shared" si="39"/>
        <v>0.4308070499615283</v>
      </c>
    </row>
    <row r="23" spans="1:83" x14ac:dyDescent="0.25">
      <c r="A23" s="1">
        <v>11</v>
      </c>
      <c r="B23" s="1" t="s">
        <v>106</v>
      </c>
      <c r="C23" s="1">
        <v>1924.500006926246</v>
      </c>
      <c r="D23" s="1">
        <v>0</v>
      </c>
      <c r="E23">
        <f t="shared" si="0"/>
        <v>1.6701016989135151</v>
      </c>
      <c r="F23">
        <f t="shared" si="1"/>
        <v>0.22166235538087342</v>
      </c>
      <c r="G23">
        <f t="shared" si="2"/>
        <v>379.05730787328599</v>
      </c>
      <c r="H23" s="1">
        <v>10</v>
      </c>
      <c r="I23" s="1">
        <v>0</v>
      </c>
      <c r="J23" s="1">
        <v>350.17218017578125</v>
      </c>
      <c r="K23" s="1">
        <v>1942.1405029296875</v>
      </c>
      <c r="L23" s="1">
        <v>0</v>
      </c>
      <c r="M23" s="1">
        <v>1307.51171875</v>
      </c>
      <c r="N23" s="1">
        <v>466.49972534179688</v>
      </c>
      <c r="O23">
        <f t="shared" si="40"/>
        <v>0.81969781298132027</v>
      </c>
      <c r="P23">
        <f t="shared" si="41"/>
        <v>1</v>
      </c>
      <c r="Q23">
        <f t="shared" si="3"/>
        <v>0.64321564491385419</v>
      </c>
      <c r="R23" s="1">
        <v>-1</v>
      </c>
      <c r="S23" s="1">
        <v>0.87</v>
      </c>
      <c r="T23" s="1">
        <v>0.92</v>
      </c>
      <c r="U23" s="1">
        <v>6.6824121475219727</v>
      </c>
      <c r="V23">
        <f t="shared" si="4"/>
        <v>0.87334120607376098</v>
      </c>
      <c r="W23">
        <f t="shared" si="5"/>
        <v>6.1146815937321138E-2</v>
      </c>
      <c r="X23">
        <f t="shared" si="6"/>
        <v>0.64321564491385419</v>
      </c>
      <c r="Y23">
        <f t="shared" si="7"/>
        <v>0.32676769946477108</v>
      </c>
      <c r="Z23">
        <f t="shared" si="8"/>
        <v>0.48537139291294595</v>
      </c>
      <c r="AA23" s="1">
        <v>50</v>
      </c>
      <c r="AB23" s="1">
        <v>0.5</v>
      </c>
      <c r="AC23">
        <f t="shared" si="9"/>
        <v>14.043668177364435</v>
      </c>
      <c r="AD23">
        <f t="shared" si="10"/>
        <v>2.6518358925159431</v>
      </c>
      <c r="AE23">
        <f t="shared" si="11"/>
        <v>1.2148937625141119</v>
      </c>
      <c r="AF23">
        <f t="shared" si="12"/>
        <v>21.608386993408203</v>
      </c>
      <c r="AG23" s="1">
        <v>2</v>
      </c>
      <c r="AH23">
        <f t="shared" si="13"/>
        <v>4.644859790802002</v>
      </c>
      <c r="AI23" s="1">
        <v>1</v>
      </c>
      <c r="AJ23">
        <f t="shared" si="14"/>
        <v>9.2897195816040039</v>
      </c>
      <c r="AK23" s="1">
        <v>22.653121948242188</v>
      </c>
      <c r="AL23" s="1">
        <v>21.608386993408203</v>
      </c>
      <c r="AM23" s="1">
        <v>23.023958206176758</v>
      </c>
      <c r="AN23" s="1">
        <v>400.04653930664063</v>
      </c>
      <c r="AO23" s="1">
        <v>398.95700073242188</v>
      </c>
      <c r="AP23" s="1">
        <v>12.555490493774414</v>
      </c>
      <c r="AQ23" s="1">
        <v>13.600178718566895</v>
      </c>
      <c r="AR23" s="1">
        <v>46.004341125488281</v>
      </c>
      <c r="AS23" s="1">
        <v>49.832164764404297</v>
      </c>
      <c r="AT23" s="1">
        <v>500.77532958984375</v>
      </c>
      <c r="AU23" s="1">
        <v>50</v>
      </c>
      <c r="AV23" s="1">
        <v>0.35096949338912964</v>
      </c>
      <c r="AW23" s="1">
        <v>101.16756439208984</v>
      </c>
      <c r="AX23" s="1">
        <v>-5.0863377749919891E-2</v>
      </c>
      <c r="AY23" s="1">
        <v>-6.132025271654129E-2</v>
      </c>
      <c r="AZ23" s="1">
        <v>1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5"/>
        <v>2.5038766479492187</v>
      </c>
      <c r="BH23">
        <f t="shared" si="16"/>
        <v>2.6518358925159431E-3</v>
      </c>
      <c r="BI23">
        <f t="shared" si="17"/>
        <v>294.75838699340818</v>
      </c>
      <c r="BJ23">
        <f t="shared" si="18"/>
        <v>295.80312194824216</v>
      </c>
      <c r="BK23">
        <f t="shared" si="19"/>
        <v>7.9999998211860657</v>
      </c>
      <c r="BL23">
        <f t="shared" si="20"/>
        <v>-0.38976191269172344</v>
      </c>
      <c r="BM23">
        <f t="shared" si="21"/>
        <v>2.5907907187686581</v>
      </c>
      <c r="BN23">
        <f t="shared" si="22"/>
        <v>25.608906711717069</v>
      </c>
      <c r="BO23">
        <f t="shared" si="23"/>
        <v>12.008727993150174</v>
      </c>
      <c r="BP23">
        <f t="shared" si="24"/>
        <v>22.130754470825195</v>
      </c>
      <c r="BQ23">
        <f t="shared" si="25"/>
        <v>2.6747408031595348</v>
      </c>
      <c r="BR23">
        <f t="shared" si="26"/>
        <v>0.2164965235260996</v>
      </c>
      <c r="BS23">
        <f t="shared" si="27"/>
        <v>1.3758969562545462</v>
      </c>
      <c r="BT23">
        <f t="shared" si="28"/>
        <v>1.2988438469049886</v>
      </c>
      <c r="BU23">
        <f t="shared" si="29"/>
        <v>0.13576515237012673</v>
      </c>
      <c r="BV23">
        <f t="shared" si="30"/>
        <v>38.348304602562884</v>
      </c>
      <c r="BW23">
        <f t="shared" si="31"/>
        <v>0.95012070768879053</v>
      </c>
      <c r="BX23">
        <f t="shared" si="32"/>
        <v>53.284213747571606</v>
      </c>
      <c r="BY23">
        <f t="shared" si="33"/>
        <v>398.71429832642053</v>
      </c>
      <c r="BZ23">
        <f t="shared" si="34"/>
        <v>2.2319253730959904E-3</v>
      </c>
      <c r="CA23">
        <f t="shared" si="35"/>
        <v>1591.9683227539063</v>
      </c>
      <c r="CB23">
        <f t="shared" si="36"/>
        <v>43.667060303688046</v>
      </c>
      <c r="CC23">
        <f t="shared" si="37"/>
        <v>1307.51171875</v>
      </c>
      <c r="CD23">
        <f t="shared" si="38"/>
        <v>0.87848872789766508</v>
      </c>
      <c r="CE23">
        <f t="shared" si="39"/>
        <v>0.39864410309487752</v>
      </c>
    </row>
    <row r="24" spans="1:83" x14ac:dyDescent="0.25">
      <c r="A24" s="1">
        <v>12</v>
      </c>
      <c r="B24" s="1" t="s">
        <v>107</v>
      </c>
      <c r="C24" s="1">
        <v>2031.500006926246</v>
      </c>
      <c r="D24" s="1">
        <v>0</v>
      </c>
      <c r="E24">
        <f t="shared" si="0"/>
        <v>-1.3667955856380305</v>
      </c>
      <c r="F24">
        <f t="shared" si="1"/>
        <v>0.21163114610949166</v>
      </c>
      <c r="G24">
        <f t="shared" si="2"/>
        <v>402.85352993242049</v>
      </c>
      <c r="H24" s="1">
        <v>11</v>
      </c>
      <c r="I24" s="1">
        <v>0</v>
      </c>
      <c r="J24" s="1">
        <v>350.17218017578125</v>
      </c>
      <c r="K24" s="1">
        <v>1942.1405029296875</v>
      </c>
      <c r="L24" s="1">
        <v>0</v>
      </c>
      <c r="M24" s="1">
        <v>1402.7987060546875</v>
      </c>
      <c r="N24" s="1">
        <v>373.195556640625</v>
      </c>
      <c r="O24">
        <f t="shared" si="40"/>
        <v>0.81969781298132027</v>
      </c>
      <c r="P24">
        <f t="shared" si="41"/>
        <v>1</v>
      </c>
      <c r="Q24">
        <f t="shared" si="3"/>
        <v>0.73396357222896091</v>
      </c>
      <c r="R24" s="1">
        <v>-1</v>
      </c>
      <c r="S24" s="1">
        <v>0.87</v>
      </c>
      <c r="T24" s="1">
        <v>0.92</v>
      </c>
      <c r="U24" s="1">
        <v>0</v>
      </c>
      <c r="V24">
        <f t="shared" si="4"/>
        <v>0.87</v>
      </c>
      <c r="W24" t="e">
        <f t="shared" si="5"/>
        <v>#DIV/0!</v>
      </c>
      <c r="X24">
        <f t="shared" si="6"/>
        <v>0.73396357222896091</v>
      </c>
      <c r="Y24">
        <f t="shared" si="7"/>
        <v>0.27770482931662854</v>
      </c>
      <c r="Z24">
        <f t="shared" si="8"/>
        <v>0.38447554488546415</v>
      </c>
      <c r="AA24" s="1">
        <v>0</v>
      </c>
      <c r="AB24" s="1">
        <v>0.5</v>
      </c>
      <c r="AC24">
        <f t="shared" si="9"/>
        <v>0</v>
      </c>
      <c r="AD24">
        <f t="shared" si="10"/>
        <v>2.5377037507706435</v>
      </c>
      <c r="AE24">
        <f t="shared" si="11"/>
        <v>1.2166091759115369</v>
      </c>
      <c r="AF24">
        <f t="shared" si="12"/>
        <v>21.565004348754883</v>
      </c>
      <c r="AG24" s="1">
        <v>2</v>
      </c>
      <c r="AH24">
        <f t="shared" si="13"/>
        <v>4.644859790802002</v>
      </c>
      <c r="AI24" s="1">
        <v>1</v>
      </c>
      <c r="AJ24">
        <f t="shared" si="14"/>
        <v>9.2897195816040039</v>
      </c>
      <c r="AK24" s="1">
        <v>22.627103805541992</v>
      </c>
      <c r="AL24" s="1">
        <v>21.565004348754883</v>
      </c>
      <c r="AM24" s="1">
        <v>23.007854461669922</v>
      </c>
      <c r="AN24" s="1">
        <v>400.03182983398438</v>
      </c>
      <c r="AO24" s="1">
        <v>400.17218017578125</v>
      </c>
      <c r="AP24" s="1">
        <v>12.514190673828125</v>
      </c>
      <c r="AQ24" s="1">
        <v>13.514410018920898</v>
      </c>
      <c r="AR24" s="1">
        <v>45.92864990234375</v>
      </c>
      <c r="AS24" s="1">
        <v>49.599578857421875</v>
      </c>
      <c r="AT24" s="1">
        <v>500.57183837890625</v>
      </c>
      <c r="AU24" s="1">
        <v>0</v>
      </c>
      <c r="AV24" s="1">
        <v>0.1691415011882782</v>
      </c>
      <c r="AW24" s="1">
        <v>101.17455291748047</v>
      </c>
      <c r="AX24" s="1">
        <v>-2.5480382144451141E-2</v>
      </c>
      <c r="AY24" s="1">
        <v>-6.1269327998161316E-2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5"/>
        <v>2.5028591918945309</v>
      </c>
      <c r="BH24">
        <f t="shared" si="16"/>
        <v>2.5377037507706437E-3</v>
      </c>
      <c r="BI24">
        <f t="shared" si="17"/>
        <v>294.71500434875486</v>
      </c>
      <c r="BJ24">
        <f t="shared" si="18"/>
        <v>295.77710380554197</v>
      </c>
      <c r="BK24">
        <f t="shared" si="19"/>
        <v>0</v>
      </c>
      <c r="BL24">
        <f t="shared" si="20"/>
        <v>-0.40089256420444519</v>
      </c>
      <c r="BM24">
        <f t="shared" si="21"/>
        <v>2.5839235675193777</v>
      </c>
      <c r="BN24">
        <f t="shared" si="22"/>
        <v>25.539263510527846</v>
      </c>
      <c r="BO24">
        <f t="shared" si="23"/>
        <v>12.024853491606947</v>
      </c>
      <c r="BP24">
        <f t="shared" si="24"/>
        <v>22.096054077148438</v>
      </c>
      <c r="BQ24">
        <f t="shared" si="25"/>
        <v>2.6690911629510734</v>
      </c>
      <c r="BR24">
        <f t="shared" si="26"/>
        <v>0.20691731717220377</v>
      </c>
      <c r="BS24">
        <f t="shared" si="27"/>
        <v>1.3673143916078407</v>
      </c>
      <c r="BT24">
        <f t="shared" si="28"/>
        <v>1.3017767713432327</v>
      </c>
      <c r="BU24">
        <f t="shared" si="29"/>
        <v>0.12973872823686258</v>
      </c>
      <c r="BV24">
        <f t="shared" si="30"/>
        <v>40.758525782141476</v>
      </c>
      <c r="BW24">
        <f t="shared" si="31"/>
        <v>1.0067004901626631</v>
      </c>
      <c r="BX24">
        <f t="shared" si="32"/>
        <v>53.04812194546151</v>
      </c>
      <c r="BY24">
        <f t="shared" si="33"/>
        <v>400.37080555132707</v>
      </c>
      <c r="BZ24">
        <f t="shared" si="34"/>
        <v>-1.810969678510926E-3</v>
      </c>
      <c r="CA24">
        <f t="shared" si="35"/>
        <v>1591.9683227539063</v>
      </c>
      <c r="CB24">
        <f t="shared" si="36"/>
        <v>0</v>
      </c>
      <c r="CC24">
        <f t="shared" si="37"/>
        <v>1402.7987060546875</v>
      </c>
      <c r="CD24">
        <f t="shared" si="38"/>
        <v>0.97812768736221989</v>
      </c>
      <c r="CE24">
        <f t="shared" si="39"/>
        <v>0.338789276875815</v>
      </c>
    </row>
    <row r="25" spans="1:83" x14ac:dyDescent="0.25">
      <c r="A25" s="1">
        <v>13</v>
      </c>
      <c r="B25" s="1" t="s">
        <v>108</v>
      </c>
      <c r="C25" s="1">
        <v>4757.5000070640817</v>
      </c>
      <c r="D25" s="1">
        <v>0</v>
      </c>
      <c r="E25">
        <f t="shared" si="0"/>
        <v>-1.6961746588614495</v>
      </c>
      <c r="F25">
        <f t="shared" si="1"/>
        <v>6.9582731216643143E-2</v>
      </c>
      <c r="G25">
        <f t="shared" si="2"/>
        <v>429.76752635301585</v>
      </c>
      <c r="H25" s="1">
        <v>11</v>
      </c>
      <c r="I25" s="1">
        <v>0</v>
      </c>
      <c r="J25" s="1">
        <v>350.17218017578125</v>
      </c>
      <c r="K25" s="1">
        <v>1942.1405029296875</v>
      </c>
      <c r="L25" s="1">
        <v>0</v>
      </c>
      <c r="M25" s="1">
        <v>1402.7987060546875</v>
      </c>
      <c r="N25" s="1">
        <v>373.195556640625</v>
      </c>
      <c r="O25">
        <f t="shared" si="40"/>
        <v>0.81969781298132027</v>
      </c>
      <c r="P25">
        <f t="shared" si="41"/>
        <v>1</v>
      </c>
      <c r="Q25">
        <f t="shared" si="3"/>
        <v>0.73396357222896091</v>
      </c>
      <c r="R25" s="1">
        <v>-1</v>
      </c>
      <c r="S25" s="1">
        <v>0.87</v>
      </c>
      <c r="T25" s="1">
        <v>0.92</v>
      </c>
      <c r="U25" s="1">
        <v>0</v>
      </c>
      <c r="V25">
        <f t="shared" si="4"/>
        <v>0.87</v>
      </c>
      <c r="W25" t="e">
        <f t="shared" si="5"/>
        <v>#DIV/0!</v>
      </c>
      <c r="X25">
        <f t="shared" si="6"/>
        <v>0.73396357222896091</v>
      </c>
      <c r="Y25">
        <f t="shared" si="7"/>
        <v>0.27770482931662854</v>
      </c>
      <c r="Z25">
        <f>($K$25-M25)/M25</f>
        <v>0.38447554488546415</v>
      </c>
      <c r="AA25" s="1">
        <v>0</v>
      </c>
      <c r="AB25" s="1">
        <v>0.5</v>
      </c>
      <c r="AC25">
        <f t="shared" si="9"/>
        <v>0</v>
      </c>
      <c r="AD25">
        <f t="shared" si="10"/>
        <v>1.0368809035560591</v>
      </c>
      <c r="AE25">
        <f t="shared" si="11"/>
        <v>1.4898076130485207</v>
      </c>
      <c r="AF25">
        <f t="shared" si="12"/>
        <v>22.36418342590332</v>
      </c>
      <c r="AG25" s="1">
        <v>2</v>
      </c>
      <c r="AH25">
        <f t="shared" si="13"/>
        <v>4.644859790802002</v>
      </c>
      <c r="AI25" s="1">
        <v>1</v>
      </c>
      <c r="AJ25">
        <f t="shared" si="14"/>
        <v>9.2897195816040039</v>
      </c>
      <c r="AK25" s="1">
        <v>22.559036254882813</v>
      </c>
      <c r="AL25" s="1">
        <v>22.36418342590332</v>
      </c>
      <c r="AM25" s="1">
        <v>23.025436401367188</v>
      </c>
      <c r="AN25" s="1">
        <v>399.96337890625</v>
      </c>
      <c r="AO25" s="1">
        <v>400.47610473632813</v>
      </c>
      <c r="AP25" s="1">
        <v>11.676751136779785</v>
      </c>
      <c r="AQ25" s="1">
        <v>12.086773872375488</v>
      </c>
      <c r="AR25" s="1">
        <v>43.044464111328125</v>
      </c>
      <c r="AS25" s="1">
        <v>44.555946350097656</v>
      </c>
      <c r="AT25" s="1">
        <v>499.6544189453125</v>
      </c>
      <c r="AU25" s="1">
        <v>0</v>
      </c>
      <c r="AV25" s="1">
        <v>0.16209249198436737</v>
      </c>
      <c r="AW25" s="1">
        <v>101.20243835449219</v>
      </c>
      <c r="AX25" s="1">
        <v>0.18128079175949097</v>
      </c>
      <c r="AY25" s="1">
        <v>-5.6604571640491486E-2</v>
      </c>
      <c r="AZ25" s="1">
        <v>1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5"/>
        <v>2.4982720947265622</v>
      </c>
      <c r="BH25">
        <f t="shared" si="16"/>
        <v>1.0368809035560592E-3</v>
      </c>
      <c r="BI25">
        <f t="shared" si="17"/>
        <v>295.5141834259033</v>
      </c>
      <c r="BJ25">
        <f t="shared" si="18"/>
        <v>295.70903625488279</v>
      </c>
      <c r="BK25">
        <f t="shared" si="19"/>
        <v>0</v>
      </c>
      <c r="BL25">
        <f t="shared" si="20"/>
        <v>-0.17432272683137359</v>
      </c>
      <c r="BM25">
        <f t="shared" si="21"/>
        <v>2.7130186007722878</v>
      </c>
      <c r="BN25">
        <f t="shared" si="22"/>
        <v>26.807838278254902</v>
      </c>
      <c r="BO25">
        <f t="shared" si="23"/>
        <v>14.721064405879414</v>
      </c>
      <c r="BP25">
        <f t="shared" si="24"/>
        <v>22.461609840393066</v>
      </c>
      <c r="BQ25">
        <f t="shared" si="25"/>
        <v>2.7291358845653528</v>
      </c>
      <c r="BR25">
        <f t="shared" si="26"/>
        <v>6.906541098039698E-2</v>
      </c>
      <c r="BS25">
        <f t="shared" si="27"/>
        <v>1.2232109877237671</v>
      </c>
      <c r="BT25">
        <f t="shared" si="28"/>
        <v>1.5059248968415857</v>
      </c>
      <c r="BU25">
        <f t="shared" si="29"/>
        <v>4.3212063662780652E-2</v>
      </c>
      <c r="BV25">
        <f t="shared" si="30"/>
        <v>43.493521592503683</v>
      </c>
      <c r="BW25">
        <f t="shared" si="31"/>
        <v>1.0731414965094437</v>
      </c>
      <c r="BX25">
        <f t="shared" si="32"/>
        <v>44.413976105983409</v>
      </c>
      <c r="BY25">
        <f t="shared" si="33"/>
        <v>400.72259611524953</v>
      </c>
      <c r="BZ25">
        <f t="shared" si="34"/>
        <v>-1.8799504071035872E-3</v>
      </c>
      <c r="CA25">
        <f t="shared" si="35"/>
        <v>1591.9683227539063</v>
      </c>
      <c r="CB25">
        <f t="shared" si="36"/>
        <v>0</v>
      </c>
      <c r="CC25">
        <f t="shared" si="37"/>
        <v>1402.7987060546875</v>
      </c>
      <c r="CD25">
        <f t="shared" si="38"/>
        <v>0.97812768736221989</v>
      </c>
      <c r="CE25">
        <f t="shared" si="39"/>
        <v>0.338789276875815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2020_02_03_0900_1_basil_11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2020-02-03T14:48:26Z</dcterms:created>
  <dcterms:modified xsi:type="dcterms:W3CDTF">2020-02-13T09:41:23Z</dcterms:modified>
</cp:coreProperties>
</file>